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D567" lockStructure="1"/>
  <bookViews>
    <workbookView xWindow="0" yWindow="255" windowWidth="14940" windowHeight="8190"/>
  </bookViews>
  <sheets>
    <sheet name="Cover" sheetId="4" r:id="rId1"/>
    <sheet name="CB20" sheetId="1" r:id="rId2"/>
    <sheet name="CB40" sheetId="2" r:id="rId3"/>
    <sheet name="ascii" sheetId="3" state="hidden" r:id="rId4"/>
    <sheet name="Codes" sheetId="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Fill" localSheetId="3" hidden="1">#REF!</definedName>
    <definedName name="_Fill" localSheetId="2" hidden="1">#REF!</definedName>
    <definedName name="_Fill" hidden="1">#REF!</definedName>
    <definedName name="_xlnm._FilterDatabase" localSheetId="4" hidden="1">Codes!$A$1:$B$235</definedName>
    <definedName name="_Order1" hidden="1">255</definedName>
    <definedName name="A1FUND10" localSheetId="3">#REF!</definedName>
    <definedName name="A1FUND10">#REF!</definedName>
    <definedName name="A1FUND5" localSheetId="3">#REF!</definedName>
    <definedName name="A1FUND5">#REF!</definedName>
    <definedName name="A1FUND6" localSheetId="3">#REF!</definedName>
    <definedName name="A1FUND6">#REF!</definedName>
    <definedName name="A1FUND7" localSheetId="3">#REF!</definedName>
    <definedName name="A1FUND7">#REF!</definedName>
    <definedName name="A1FUND8" localSheetId="3">#REF!</definedName>
    <definedName name="A1FUND8">#REF!</definedName>
    <definedName name="A1FUND9" localSheetId="3">#REF!</definedName>
    <definedName name="A1FUND9">#REF!</definedName>
    <definedName name="AADYP14.1" localSheetId="3">'[23]Last Year Totals'!$D$372</definedName>
    <definedName name="AADYP14.1" localSheetId="2">'[5]Last Year Totals'!$D$372</definedName>
    <definedName name="AADYP14.1">'[5]Last Year Totals'!$D$372</definedName>
    <definedName name="AC3.1" localSheetId="3">'[23]103-2'!$F$33</definedName>
    <definedName name="AC3.1" localSheetId="2">'[5]103-2'!$F$33</definedName>
    <definedName name="AC3.1">'[5]103-2'!$F$33</definedName>
    <definedName name="AC3.6" localSheetId="3">[30]Master!#REF!</definedName>
    <definedName name="AC3.6">[12]Master!#REF!</definedName>
    <definedName name="AEC2.2E1" localSheetId="3">'[23]106'!$F$38</definedName>
    <definedName name="AEC2.2E1" localSheetId="2">'[5]106'!$F$38</definedName>
    <definedName name="AEC2.2E1">'[5]106'!$F$38</definedName>
    <definedName name="AEP2.2E1" localSheetId="3">'[23]Last Year Totals'!$D$306</definedName>
    <definedName name="AEP2.2E1" localSheetId="2">'[5]Last Year Totals'!$D$306</definedName>
    <definedName name="AEP2.2E1">'[5]Last Year Totals'!$D$306</definedName>
    <definedName name="AP3.1" localSheetId="3">'[23]Last Year Totals'!$D$62</definedName>
    <definedName name="AP3.1" localSheetId="2">'[5]Last Year Totals'!$D$62</definedName>
    <definedName name="AP3.1">'[5]Last Year Totals'!$D$62</definedName>
    <definedName name="AP3.6" localSheetId="3">[30]Master!#REF!</definedName>
    <definedName name="AP3.6">[12]Master!#REF!</definedName>
    <definedName name="APP3.1" localSheetId="3">'[23]Last Year Totals'!$D$392</definedName>
    <definedName name="APP3.1" localSheetId="2">'[5]Last Year Totals'!$D$392</definedName>
    <definedName name="APP3.1">'[5]Last Year Totals'!$D$392</definedName>
    <definedName name="arasPatchVersion">"V2.7.01.a"</definedName>
    <definedName name="ASDYP13.2" localSheetId="3">'[23]Last Year Totals'!$D$364</definedName>
    <definedName name="ASDYP13.2" localSheetId="2">'[5]Last Year Totals'!$D$364</definedName>
    <definedName name="ASDYP13.2">'[5]Last Year Totals'!$D$364</definedName>
    <definedName name="Captive" localSheetId="3">[28]Master!$E$435</definedName>
    <definedName name="Captive">[10]Master!$E$435</definedName>
    <definedName name="Cells207" localSheetId="3">'[30]207-B'!$C$35,'[30]207-B'!$C$38,'[30]207-B'!$C$40,'[30]207-B'!$C$42</definedName>
    <definedName name="Cells207">'[12]207-B'!$C$35,'[12]207-B'!$C$38,'[12]207-B'!$C$40,'[12]207-B'!$C$42</definedName>
    <definedName name="CFAC1" localSheetId="3">[23]Master!$D$121</definedName>
    <definedName name="CFAC1" localSheetId="2">[5]Master!$D$121</definedName>
    <definedName name="CFAC1">[5]Master!$D$121</definedName>
    <definedName name="CFAC1.1" localSheetId="3">[23]Master!$D$120</definedName>
    <definedName name="CFAC1.1" localSheetId="2">[5]Master!$D$120</definedName>
    <definedName name="CFAC1.1">[5]Master!$D$120</definedName>
    <definedName name="CFAC2" localSheetId="3">[23]Master!$D$122</definedName>
    <definedName name="CFAC2" localSheetId="2">[5]Master!$D$122</definedName>
    <definedName name="CFAC2">[5]Master!$D$122</definedName>
    <definedName name="CFAC3" localSheetId="3">[23]Master!$D$123</definedName>
    <definedName name="CFAC3" localSheetId="2">[5]Master!$D$123</definedName>
    <definedName name="CFAC3">[5]Master!$D$123</definedName>
    <definedName name="CFAC3.10" localSheetId="3">'[28]109'!#REF!</definedName>
    <definedName name="CFAC3.10">'[10]109'!#REF!</definedName>
    <definedName name="CFAC3.11" localSheetId="3">'[28]109'!#REF!</definedName>
    <definedName name="CFAC3.11">'[10]109'!#REF!</definedName>
    <definedName name="CFAC3.12" localSheetId="3">'[28]109'!#REF!</definedName>
    <definedName name="CFAC3.12">'[10]109'!#REF!</definedName>
    <definedName name="CFAC3.8" localSheetId="3">'[28]109'!#REF!</definedName>
    <definedName name="CFAC3.8">'[10]109'!#REF!</definedName>
    <definedName name="CFAC3.9" localSheetId="3">'[28]109'!#REF!</definedName>
    <definedName name="CFAC3.9">'[10]109'!#REF!</definedName>
    <definedName name="CFAC4" localSheetId="3">[23]Master!$D$124</definedName>
    <definedName name="CFAC4" localSheetId="2">[5]Master!$D$124</definedName>
    <definedName name="CFAC4">[5]Master!$D$124</definedName>
    <definedName name="CFAC4.10" localSheetId="3">'[28]109'!#REF!</definedName>
    <definedName name="CFAC4.10">'[10]109'!#REF!</definedName>
    <definedName name="CFAC4.11" localSheetId="3">'[28]109'!#REF!</definedName>
    <definedName name="CFAC4.11">'[10]109'!#REF!</definedName>
    <definedName name="CFAC4.12" localSheetId="3">'[28]109'!#REF!</definedName>
    <definedName name="CFAC4.12">'[10]109'!#REF!</definedName>
    <definedName name="CFAC4.8" localSheetId="3">'[28]109'!#REF!</definedName>
    <definedName name="CFAC4.8">'[10]109'!#REF!</definedName>
    <definedName name="CFAC4.9" localSheetId="3">'[28]109'!#REF!</definedName>
    <definedName name="CFAC4.9">'[10]109'!#REF!</definedName>
    <definedName name="CFAC5" localSheetId="3">[23]Master!$D$125</definedName>
    <definedName name="CFAC5" localSheetId="2">[5]Master!$D$125</definedName>
    <definedName name="CFAC5">[5]Master!$D$125</definedName>
    <definedName name="CFAC6" localSheetId="3">[23]Master!$D$126</definedName>
    <definedName name="CFAC6" localSheetId="2">[5]Master!$D$126</definedName>
    <definedName name="CFAC6">[5]Master!$D$126</definedName>
    <definedName name="CFAC7" localSheetId="3">[23]Master!$D$127</definedName>
    <definedName name="CFAC7" localSheetId="2">[5]Master!$D$127</definedName>
    <definedName name="CFAC7">[5]Master!$D$127</definedName>
    <definedName name="CFAP1" localSheetId="3">'[23]Last Year Totals'!$D$352</definedName>
    <definedName name="CFAP1" localSheetId="2">'[5]Last Year Totals'!$D$352</definedName>
    <definedName name="CFAP1">'[5]Last Year Totals'!$D$352</definedName>
    <definedName name="CFAP1.1" localSheetId="3">'[23]Last Year Totals'!$D$343</definedName>
    <definedName name="CFAP1.1" localSheetId="2">'[5]Last Year Totals'!$D$343</definedName>
    <definedName name="CFAP1.1">'[5]Last Year Totals'!$D$343</definedName>
    <definedName name="CFAP1.2" localSheetId="3">'[23]Last Year Totals'!$D$344</definedName>
    <definedName name="CFAP1.2" localSheetId="2">'[5]Last Year Totals'!$D$344</definedName>
    <definedName name="CFAP1.2">'[5]Last Year Totals'!$D$344</definedName>
    <definedName name="CFAP1.4" localSheetId="3">'[23]Last Year Totals'!$D$346</definedName>
    <definedName name="CFAP1.4" localSheetId="2">'[5]Last Year Totals'!$D$346</definedName>
    <definedName name="CFAP1.4">'[5]Last Year Totals'!$D$346</definedName>
    <definedName name="CFAP1.5A" localSheetId="3">'[23]Last Year Totals'!$D$347</definedName>
    <definedName name="CFAP1.5A" localSheetId="2">'[5]Last Year Totals'!$D$347</definedName>
    <definedName name="CFAP1.5A">'[5]Last Year Totals'!$D$347</definedName>
    <definedName name="CFAP1.5B" localSheetId="3">'[23]Last Year Totals'!$D$348</definedName>
    <definedName name="CFAP1.5B" localSheetId="2">'[5]Last Year Totals'!$D$348</definedName>
    <definedName name="CFAP1.5B">'[5]Last Year Totals'!$D$348</definedName>
    <definedName name="CFAP1.5C" localSheetId="3">'[23]Last Year Totals'!$D$349</definedName>
    <definedName name="CFAP1.5C" localSheetId="2">'[5]Last Year Totals'!$D$349</definedName>
    <definedName name="CFAP1.5C">'[5]Last Year Totals'!$D$349</definedName>
    <definedName name="CFAP1.5D" localSheetId="3">'[23]Last Year Totals'!$D$350</definedName>
    <definedName name="CFAP1.5D" localSheetId="2">'[5]Last Year Totals'!$D$350</definedName>
    <definedName name="CFAP1.5D">'[5]Last Year Totals'!$D$350</definedName>
    <definedName name="CFAP1.5E" localSheetId="3">'[23]Last Year Totals'!$D$351</definedName>
    <definedName name="CFAP1.5E" localSheetId="2">'[5]Last Year Totals'!$D$351</definedName>
    <definedName name="CFAP1.5E">'[5]Last Year Totals'!$D$351</definedName>
    <definedName name="CFAP2" localSheetId="3">'[23]Last Year Totals'!$D$363</definedName>
    <definedName name="CFAP2" localSheetId="2">'[5]Last Year Totals'!$D$363</definedName>
    <definedName name="CFAP2">'[5]Last Year Totals'!$D$363</definedName>
    <definedName name="CFAP2.6" localSheetId="3">'[28]Last Year Totals'!#REF!</definedName>
    <definedName name="CFAP2.6">'[10]Last Year Totals'!#REF!</definedName>
    <definedName name="CFAP2.6A" localSheetId="3">'[23]Last Year Totals'!$D$358</definedName>
    <definedName name="CFAP2.6A" localSheetId="2">'[5]Last Year Totals'!$D$358</definedName>
    <definedName name="CFAP2.6A">'[5]Last Year Totals'!$D$358</definedName>
    <definedName name="CFAP2.6B" localSheetId="3">'[23]Last Year Totals'!$D$359</definedName>
    <definedName name="CFAP2.6B" localSheetId="2">'[5]Last Year Totals'!$D$359</definedName>
    <definedName name="CFAP2.6B">'[5]Last Year Totals'!$D$359</definedName>
    <definedName name="CFAP2.6C" localSheetId="3">'[23]Last Year Totals'!$D$360</definedName>
    <definedName name="CFAP2.6C" localSheetId="2">'[5]Last Year Totals'!$D$360</definedName>
    <definedName name="CFAP2.6C">'[5]Last Year Totals'!$D$360</definedName>
    <definedName name="CFAP2.6D" localSheetId="3">'[23]Last Year Totals'!$D$361</definedName>
    <definedName name="CFAP2.6D" localSheetId="2">'[5]Last Year Totals'!$D$361</definedName>
    <definedName name="CFAP2.6D">'[5]Last Year Totals'!$D$361</definedName>
    <definedName name="CFAP2.6E" localSheetId="3">'[23]Last Year Totals'!$D$362</definedName>
    <definedName name="CFAP2.6E" localSheetId="2">'[5]Last Year Totals'!$D$362</definedName>
    <definedName name="CFAP2.6E">'[5]Last Year Totals'!$D$362</definedName>
    <definedName name="CFAP3" localSheetId="3">'[23]Last Year Totals'!$D$371</definedName>
    <definedName name="CFAP3" localSheetId="2">'[5]Last Year Totals'!$D$371</definedName>
    <definedName name="CFAP3">'[5]Last Year Totals'!$D$371</definedName>
    <definedName name="CFAP3.10" localSheetId="3">'[28]Last Year Totals'!#REF!</definedName>
    <definedName name="CFAP3.10">'[10]Last Year Totals'!#REF!</definedName>
    <definedName name="CFAP3.11" localSheetId="3">'[28]Last Year Totals'!#REF!</definedName>
    <definedName name="CFAP3.11">'[10]Last Year Totals'!#REF!</definedName>
    <definedName name="CFAP3.12" localSheetId="3">'[28]Last Year Totals'!#REF!</definedName>
    <definedName name="CFAP3.12">'[10]Last Year Totals'!#REF!</definedName>
    <definedName name="CFAP3.2" localSheetId="3">'[23]Last Year Totals'!$D$365</definedName>
    <definedName name="CFAP3.2" localSheetId="2">'[5]Last Year Totals'!$D$365</definedName>
    <definedName name="CFAP3.2">'[5]Last Year Totals'!$D$365</definedName>
    <definedName name="CFAP3.3" localSheetId="3">'[23]Last Year Totals'!$D$366</definedName>
    <definedName name="CFAP3.3" localSheetId="2">'[5]Last Year Totals'!$D$366</definedName>
    <definedName name="CFAP3.3">'[5]Last Year Totals'!$D$366</definedName>
    <definedName name="CFAP3.4" localSheetId="3">'[23]Last Year Totals'!$D$367</definedName>
    <definedName name="CFAP3.4" localSheetId="2">'[5]Last Year Totals'!$D$367</definedName>
    <definedName name="CFAP3.4">'[5]Last Year Totals'!$D$367</definedName>
    <definedName name="CFAP3.5" localSheetId="3">'[23]Last Year Totals'!$D$368</definedName>
    <definedName name="CFAP3.5" localSheetId="2">'[5]Last Year Totals'!$D$368</definedName>
    <definedName name="CFAP3.5">'[5]Last Year Totals'!$D$368</definedName>
    <definedName name="CFAP3.6" localSheetId="3">'[23]Last Year Totals'!$D$369</definedName>
    <definedName name="CFAP3.6" localSheetId="2">'[5]Last Year Totals'!$D$369</definedName>
    <definedName name="CFAP3.6">'[5]Last Year Totals'!$D$369</definedName>
    <definedName name="CFAP3.7" localSheetId="3">'[23]Last Year Totals'!$D$370</definedName>
    <definedName name="CFAP3.7" localSheetId="2">'[5]Last Year Totals'!$D$370</definedName>
    <definedName name="CFAP3.7">'[5]Last Year Totals'!$D$370</definedName>
    <definedName name="CFAP3.8" localSheetId="3">'[28]Last Year Totals'!#REF!</definedName>
    <definedName name="CFAP3.8">'[10]Last Year Totals'!#REF!</definedName>
    <definedName name="CFAP3.9" localSheetId="3">'[28]Last Year Totals'!#REF!</definedName>
    <definedName name="CFAP3.9">'[10]Last Year Totals'!#REF!</definedName>
    <definedName name="CFAP4" localSheetId="3">'[23]Last Year Totals'!$D$379</definedName>
    <definedName name="CFAP4" localSheetId="2">'[5]Last Year Totals'!$D$379</definedName>
    <definedName name="CFAP4">'[5]Last Year Totals'!$D$379</definedName>
    <definedName name="CFAP4.10" localSheetId="3">'[28]Last Year Totals'!#REF!</definedName>
    <definedName name="CFAP4.10">'[10]Last Year Totals'!#REF!</definedName>
    <definedName name="CFAP4.11" localSheetId="3">'[28]Last Year Totals'!#REF!</definedName>
    <definedName name="CFAP4.11">'[10]Last Year Totals'!#REF!</definedName>
    <definedName name="CFAP4.12" localSheetId="3">'[28]Last Year Totals'!#REF!</definedName>
    <definedName name="CFAP4.12">'[10]Last Year Totals'!#REF!</definedName>
    <definedName name="CFAP4.2" localSheetId="3">'[23]Last Year Totals'!$D$373</definedName>
    <definedName name="CFAP4.2" localSheetId="2">'[5]Last Year Totals'!$D$373</definedName>
    <definedName name="CFAP4.2">'[5]Last Year Totals'!$D$373</definedName>
    <definedName name="CFAP4.3" localSheetId="3">'[23]Last Year Totals'!$D$374</definedName>
    <definedName name="CFAP4.3" localSheetId="2">'[5]Last Year Totals'!$D$374</definedName>
    <definedName name="CFAP4.3">'[5]Last Year Totals'!$D$374</definedName>
    <definedName name="CFAP4.4" localSheetId="3">'[23]Last Year Totals'!$D$375</definedName>
    <definedName name="CFAP4.4" localSheetId="2">'[5]Last Year Totals'!$D$375</definedName>
    <definedName name="CFAP4.4">'[5]Last Year Totals'!$D$375</definedName>
    <definedName name="CFAP4.5" localSheetId="3">'[23]Last Year Totals'!$D$376</definedName>
    <definedName name="CFAP4.5" localSheetId="2">'[5]Last Year Totals'!$D$376</definedName>
    <definedName name="CFAP4.5">'[5]Last Year Totals'!$D$376</definedName>
    <definedName name="CFAP4.6" localSheetId="3">'[23]Last Year Totals'!$D$377</definedName>
    <definedName name="CFAP4.6" localSheetId="2">'[5]Last Year Totals'!$D$377</definedName>
    <definedName name="CFAP4.6">'[5]Last Year Totals'!$D$377</definedName>
    <definedName name="CFAP4.7" localSheetId="3">'[23]Last Year Totals'!$D$378</definedName>
    <definedName name="CFAP4.7" localSheetId="2">'[5]Last Year Totals'!$D$378</definedName>
    <definedName name="CFAP4.7">'[5]Last Year Totals'!$D$378</definedName>
    <definedName name="CFAP4.8" localSheetId="3">'[28]Last Year Totals'!#REF!</definedName>
    <definedName name="CFAP4.8">'[10]Last Year Totals'!#REF!</definedName>
    <definedName name="CFAP4.9" localSheetId="3">'[28]Last Year Totals'!#REF!</definedName>
    <definedName name="CFAP4.9">'[10]Last Year Totals'!#REF!</definedName>
    <definedName name="CFAP5" localSheetId="3">'[23]Last Year Totals'!$D$385</definedName>
    <definedName name="CFAP5" localSheetId="2">'[5]Last Year Totals'!$D$385</definedName>
    <definedName name="CFAP5">'[5]Last Year Totals'!$D$385</definedName>
    <definedName name="CFAP5.1" localSheetId="3">'[23]Last Year Totals'!$D$380</definedName>
    <definedName name="CFAP5.1" localSheetId="2">'[5]Last Year Totals'!$D$380</definedName>
    <definedName name="CFAP5.1">'[5]Last Year Totals'!$D$380</definedName>
    <definedName name="CFAP5.2" localSheetId="3">'[23]Last Year Totals'!$D$381</definedName>
    <definedName name="CFAP5.2" localSheetId="2">'[5]Last Year Totals'!$D$381</definedName>
    <definedName name="CFAP5.2">'[5]Last Year Totals'!$D$381</definedName>
    <definedName name="CFAP5.3" localSheetId="3">'[23]Last Year Totals'!$D$382</definedName>
    <definedName name="CFAP5.3" localSheetId="2">'[5]Last Year Totals'!$D$382</definedName>
    <definedName name="CFAP5.3">'[5]Last Year Totals'!$D$382</definedName>
    <definedName name="CFAP5.4" localSheetId="3">'[23]Last Year Totals'!$D$383</definedName>
    <definedName name="CFAP5.4" localSheetId="2">'[5]Last Year Totals'!$D$383</definedName>
    <definedName name="CFAP5.4">'[5]Last Year Totals'!$D$383</definedName>
    <definedName name="CFAP5.5" localSheetId="3">'[23]Last Year Totals'!$D$384</definedName>
    <definedName name="CFAP5.5" localSheetId="2">'[5]Last Year Totals'!$D$384</definedName>
    <definedName name="CFAP5.5">'[5]Last Year Totals'!$D$384</definedName>
    <definedName name="CFAP6" localSheetId="3">'[23]Last Year Totals'!$D$390</definedName>
    <definedName name="CFAP6" localSheetId="2">'[5]Last Year Totals'!$D$390</definedName>
    <definedName name="CFAP6">'[5]Last Year Totals'!$D$390</definedName>
    <definedName name="CFAP6.2" localSheetId="3">'[23]Last Year Totals'!$D$386</definedName>
    <definedName name="CFAP6.2" localSheetId="2">'[5]Last Year Totals'!$D$386</definedName>
    <definedName name="CFAP6.2">'[5]Last Year Totals'!$D$386</definedName>
    <definedName name="CFAP6.3" localSheetId="3">'[23]Last Year Totals'!$D$387</definedName>
    <definedName name="CFAP6.3" localSheetId="2">'[5]Last Year Totals'!$D$387</definedName>
    <definedName name="CFAP6.3">'[5]Last Year Totals'!$D$387</definedName>
    <definedName name="CFAP6.4" localSheetId="3">'[23]Last Year Totals'!$D$388</definedName>
    <definedName name="CFAP6.4" localSheetId="2">'[5]Last Year Totals'!$D$388</definedName>
    <definedName name="CFAP6.4">'[5]Last Year Totals'!$D$388</definedName>
    <definedName name="CFAP6.5" localSheetId="3">'[23]Last Year Totals'!$D$389</definedName>
    <definedName name="CFAP6.5" localSheetId="2">'[5]Last Year Totals'!$D$389</definedName>
    <definedName name="CFAP6.5">'[5]Last Year Totals'!$D$389</definedName>
    <definedName name="CFAP7" localSheetId="3">'[23]Last Year Totals'!$D$391</definedName>
    <definedName name="CFAP7" localSheetId="2">'[5]Last Year Totals'!$D$391</definedName>
    <definedName name="CFAP7">'[5]Last Year Totals'!$D$391</definedName>
    <definedName name="check_119a" localSheetId="3">[28]Master!#REF!</definedName>
    <definedName name="check_119a">[10]Master!#REF!</definedName>
    <definedName name="check100" localSheetId="3">[28]Master!$M$11:$M$406</definedName>
    <definedName name="check100">[10]Master!$M$11:$M$406</definedName>
    <definedName name="check101" localSheetId="3">[28]Master!$N$11:$N$406</definedName>
    <definedName name="check101">[10]Master!$N$11:$N$406</definedName>
    <definedName name="check102" localSheetId="3">[28]Master!$O$11:$O$406</definedName>
    <definedName name="check102">[10]Master!$O$11:$O$406</definedName>
    <definedName name="check103" localSheetId="3">[28]Master!$P$11:$P$406</definedName>
    <definedName name="check103">[10]Master!$P$11:$P$406</definedName>
    <definedName name="check104" localSheetId="3">[28]Master!$Q$11:$Q$406</definedName>
    <definedName name="check104">[10]Master!$Q$11:$Q$406</definedName>
    <definedName name="check105" localSheetId="3">[28]Master!$R$11:$R$406</definedName>
    <definedName name="check105">[10]Master!$R$11:$R$406</definedName>
    <definedName name="check106" localSheetId="3">[28]Master!$S$11:$S$406</definedName>
    <definedName name="check106">[10]Master!$S$11:$S$406</definedName>
    <definedName name="check107a" localSheetId="3">[28]Master!$T$11:$T$406</definedName>
    <definedName name="check107a">[10]Master!$T$11:$T$406</definedName>
    <definedName name="check107b" localSheetId="3">[28]Master!$U$11:$U$406</definedName>
    <definedName name="check107b">[10]Master!$U$11:$U$406</definedName>
    <definedName name="check108" localSheetId="3">[28]Master!$V$11:$V$406</definedName>
    <definedName name="check108">[10]Master!$V$11:$V$406</definedName>
    <definedName name="check109" localSheetId="3">[23]Master!$W$11:$W$406</definedName>
    <definedName name="check109" localSheetId="2">[5]Master!$W$11:$W$406</definedName>
    <definedName name="check109">[5]Master!$W$11:$W$406</definedName>
    <definedName name="check110" localSheetId="3">[28]Master!$X$11:$X$406</definedName>
    <definedName name="check110">[10]Master!$X$11:$X$406</definedName>
    <definedName name="check110a" localSheetId="3">[28]Master!$Y$11:$Y$406</definedName>
    <definedName name="check110a">[10]Master!$Y$11:$Y$406</definedName>
    <definedName name="check110a1" localSheetId="3">[28]Master!$Z$11:$Z$406</definedName>
    <definedName name="check110a1">[10]Master!$Z$11:$Z$406</definedName>
    <definedName name="check110b" localSheetId="3">[28]Master!$AA$11:$AA$406</definedName>
    <definedName name="check110b">[10]Master!$AA$11:$AA$406</definedName>
    <definedName name="check128" localSheetId="3">[28]Master!$BE$11:$BE$406</definedName>
    <definedName name="check128">[10]Master!$BE$11:$BE$406</definedName>
    <definedName name="check206" localSheetId="3">[30]Master!$AG$11:$AG$317</definedName>
    <definedName name="check206">[12]Master!$AG$11:$AG$317</definedName>
    <definedName name="Check208Total1" localSheetId="3">[28]Master!#REF!</definedName>
    <definedName name="Check208Total1">[10]Master!#REF!</definedName>
    <definedName name="Check208Total2" localSheetId="3">[28]Master!#REF!</definedName>
    <definedName name="Check208Total2">[10]Master!#REF!</definedName>
    <definedName name="CheckAll" localSheetId="3">[28]Master!$M$11:$AO$407</definedName>
    <definedName name="CheckAll">[10]Master!$M$11:$AO$407</definedName>
    <definedName name="Choice" localSheetId="3">[32]Lists!$A$1:$A$3</definedName>
    <definedName name="Choice">[14]Lists!$A$1:$A$3</definedName>
    <definedName name="Company" localSheetId="3">[27]Cover!$B$8</definedName>
    <definedName name="Company">[9]Cover!$B$8</definedName>
    <definedName name="COMPANY_TEXT" localSheetId="3">[23]Master!$C$3</definedName>
    <definedName name="COMPANY_TEXT" localSheetId="2">[5]Master!$C$3</definedName>
    <definedName name="COMPANY_TEXT">[5]Master!$C$3</definedName>
    <definedName name="_css124" localSheetId="3">[28]Master!$AO$7</definedName>
    <definedName name="_css124">[10]Master!$AO$7</definedName>
    <definedName name="CT1.1" localSheetId="3">'[23]110-E'!$G$61</definedName>
    <definedName name="CT1.1" localSheetId="2">'[5]110-E'!$G$61</definedName>
    <definedName name="CT1.1">'[5]110-E'!$G$61</definedName>
    <definedName name="CTP1.1" localSheetId="3">'[23]Last Year Totals'!$D$355</definedName>
    <definedName name="CTP1.1" localSheetId="2">'[5]Last Year Totals'!$D$355</definedName>
    <definedName name="CTP1.1">'[5]Last Year Totals'!$D$355</definedName>
    <definedName name="currency" localSheetId="3">#REF!</definedName>
    <definedName name="currency" localSheetId="2">#REF!</definedName>
    <definedName name="currency">#REF!</definedName>
    <definedName name="CurrentSelection" localSheetId="3">'[30]203-1'!$F$17,'[30]203-1'!$F$19,'[30]203-1'!$F$20,'[30]203-1'!$F$21,'[30]203-1'!$F$22,'[30]203-1'!$F$23,'[30]203-1'!$F$54,'[30]203-1'!$F$55,'[30]203-1'!$F$56,'[30]203-1'!$F$57,'[30]203-1'!$F$63,'[30]203-1'!$F$64,'[30]203-1'!$F$65,'[30]203-1'!$F$66,'[30]203-1'!$F$67,'[30]203-1'!$F$68,'[30]203-1'!$F$69,'[30]203-1'!$F$70,'[30]203-1'!$F$71,'[30]203-1'!$F$78,'[30]203-1'!$F$79,'[30]203-1'!$F$80,'[30]203-1'!$F$81,'[30]203-1'!$F$82</definedName>
    <definedName name="CurrentSelection">'[12]203-1'!$F$17,'[12]203-1'!$F$19,'[12]203-1'!$F$20,'[12]203-1'!$F$21,'[12]203-1'!$F$22,'[12]203-1'!$F$23,'[12]203-1'!$F$54,'[12]203-1'!$F$55,'[12]203-1'!$F$56,'[12]203-1'!$F$57,'[12]203-1'!$F$63,'[12]203-1'!$F$64,'[12]203-1'!$F$65,'[12]203-1'!$F$66,'[12]203-1'!$F$67,'[12]203-1'!$F$68,'[12]203-1'!$F$69,'[12]203-1'!$F$70,'[12]203-1'!$F$71,'[12]203-1'!$F$78,'[12]203-1'!$F$79,'[12]203-1'!$F$80,'[12]203-1'!$F$81,'[12]203-1'!$F$82</definedName>
    <definedName name="Data_Area" localSheetId="3">'[19]205'!#REF!</definedName>
    <definedName name="Data_Area" localSheetId="2">'[16]205'!#REF!</definedName>
    <definedName name="Data_Area">'[1]205'!#REF!</definedName>
    <definedName name="DATE_TEXT" localSheetId="3">[23]Master!$C$5</definedName>
    <definedName name="DATE_TEXT" localSheetId="2">[5]Master!$C$5</definedName>
    <definedName name="DATE_TEXT">[5]Master!$C$5</definedName>
    <definedName name="dot">"."</definedName>
    <definedName name="EC" localSheetId="3">[28]Master!$D$28</definedName>
    <definedName name="EC">[10]Master!$D$28</definedName>
    <definedName name="EC5.3" localSheetId="3">'[30]203-3'!$F$32</definedName>
    <definedName name="EC5.3">'[12]203-3'!$F$32</definedName>
    <definedName name="EP5.3" localSheetId="3">'[30]Last Year Totals'!$D$106</definedName>
    <definedName name="EP5.3">'[12]Last Year Totals'!$D$106</definedName>
    <definedName name="EXP10.3" localSheetId="3">[23]Master!$D$198</definedName>
    <definedName name="EXP10.3" localSheetId="2">[5]Master!$D$198</definedName>
    <definedName name="EXP10.3">[5]Master!$D$198</definedName>
    <definedName name="EXPP10.3" localSheetId="3">'[23]Last Year Totals'!$D$354</definedName>
    <definedName name="EXPP10.3" localSheetId="2">'[5]Last Year Totals'!$D$354</definedName>
    <definedName name="EXPP10.3">'[5]Last Year Totals'!$D$354</definedName>
    <definedName name="FDTStamp" localSheetId="3">[28]Master!$E$426</definedName>
    <definedName name="FDTStamp">[10]Master!$E$426</definedName>
    <definedName name="G1.3.13" localSheetId="3">'[23]110-G'!$P$20</definedName>
    <definedName name="G1.3.13" localSheetId="2">'[5]110-G'!$P$20</definedName>
    <definedName name="G1.3.13">'[5]110-G'!$P$20</definedName>
    <definedName name="GP1.3.13" localSheetId="3">'[23]Last Year Totals'!$D$356</definedName>
    <definedName name="GP1.3.13" localSheetId="2">'[5]Last Year Totals'!$D$356</definedName>
    <definedName name="GP1.3.13">'[5]Last Year Totals'!$D$356</definedName>
    <definedName name="IIC13.1X" localSheetId="3">[23]Master!$D$231</definedName>
    <definedName name="IIC13.1X" localSheetId="2">[5]Master!$D$231</definedName>
    <definedName name="IIC13.1X">[5]Master!$D$231</definedName>
    <definedName name="_IIC21" localSheetId="3">'[30]210-I'!#REF!</definedName>
    <definedName name="_IIC21">'[12]210-I'!#REF!</definedName>
    <definedName name="IIP13.1X" localSheetId="3">'[23]Last Year Totals'!$D$345</definedName>
    <definedName name="IIP13.1X" localSheetId="2">'[5]Last Year Totals'!$D$345</definedName>
    <definedName name="IIP13.1X">'[5]Last Year Totals'!$D$345</definedName>
    <definedName name="Insurance" localSheetId="3">[22]Listing!$B$1:$B$23</definedName>
    <definedName name="Insurance" localSheetId="2">[18]Listing!$B$1:$B$23</definedName>
    <definedName name="Insurance">[4]Listing!$B$1:$B$23</definedName>
    <definedName name="IsCaptiveSheet" localSheetId="3">[28]Master!$E$434</definedName>
    <definedName name="IsCaptiveSheet">[10]Master!$E$434</definedName>
    <definedName name="IsComplete" localSheetId="3">[30]Master!#REF!</definedName>
    <definedName name="IsComplete">[12]Master!#REF!</definedName>
    <definedName name="LC9.11" localSheetId="3">[30]Master!#REF!</definedName>
    <definedName name="LC9.11">[12]Master!#REF!</definedName>
    <definedName name="Legal" localSheetId="3">[22]Listing!$A$1:$A$2</definedName>
    <definedName name="Legal" localSheetId="2">[18]Listing!$A$1:$A$2</definedName>
    <definedName name="Legal">[4]Listing!$A$1:$A$2</definedName>
    <definedName name="Location" localSheetId="3">[29]Cover!#REF!</definedName>
    <definedName name="Location">[11]Cover!#REF!</definedName>
    <definedName name="MODEL">'[15]Cover Page:99.10'!$A$1:$U$241</definedName>
    <definedName name="_na100" localSheetId="3">[28]Master!$M$9</definedName>
    <definedName name="_na100">[10]Master!$M$9</definedName>
    <definedName name="_na101" localSheetId="3">[28]Master!$N$9</definedName>
    <definedName name="_na101">[10]Master!$N$9</definedName>
    <definedName name="_na102" localSheetId="3">[28]Master!$O$9</definedName>
    <definedName name="_na102">[10]Master!$O$9</definedName>
    <definedName name="_na103" localSheetId="3">[28]Master!$P$9</definedName>
    <definedName name="_na103">[10]Master!$P$9</definedName>
    <definedName name="_na104" localSheetId="3">[28]Master!$Q$9</definedName>
    <definedName name="_na104">[10]Master!$Q$9</definedName>
    <definedName name="_na105" localSheetId="3">[28]Master!$R$9</definedName>
    <definedName name="_na105">[10]Master!$R$9</definedName>
    <definedName name="_na106" localSheetId="3">[28]Master!$S$9</definedName>
    <definedName name="_na106">[10]Master!$S$9</definedName>
    <definedName name="na107a" localSheetId="3">[28]Master!$T$9</definedName>
    <definedName name="na107a">[10]Master!$T$9</definedName>
    <definedName name="na107b" localSheetId="3">[28]Master!$U$9</definedName>
    <definedName name="na107b">[10]Master!$U$9</definedName>
    <definedName name="_na108" localSheetId="3">[28]Master!$V$9</definedName>
    <definedName name="_na108">[10]Master!$V$9</definedName>
    <definedName name="_na109" localSheetId="3">[28]Master!$W$9</definedName>
    <definedName name="_na109">[10]Master!$W$9</definedName>
    <definedName name="_na110" localSheetId="3">[28]Master!$X$9</definedName>
    <definedName name="_na110">[10]Master!$X$9</definedName>
    <definedName name="na110a" localSheetId="3">[28]Master!$Y$9</definedName>
    <definedName name="na110a">[10]Master!$Y$9</definedName>
    <definedName name="na110a1" localSheetId="3">[28]Master!$Z$9</definedName>
    <definedName name="na110a1">[10]Master!$Z$9</definedName>
    <definedName name="na110b" localSheetId="3">[28]Master!$AA$9</definedName>
    <definedName name="na110b">[10]Master!$AA$9</definedName>
    <definedName name="Name" localSheetId="0">Cover!$B$8</definedName>
    <definedName name="Name">Cover!$B$8</definedName>
    <definedName name="NBI1.4.16" localSheetId="3">'[23]110-B'!$S$20</definedName>
    <definedName name="NBI1.4.16" localSheetId="2">'[5]110-B'!$S$20</definedName>
    <definedName name="NBI1.4.16">'[5]110-B'!$S$20</definedName>
    <definedName name="NBIP1.4.16" localSheetId="3">'[23]Last Year Totals'!$D$353</definedName>
    <definedName name="NBIP1.4.16" localSheetId="2">'[5]Last Year Totals'!$D$353</definedName>
    <definedName name="NBIP1.4.16">'[5]Last Year Totals'!$D$353</definedName>
    <definedName name="One">"Block226"</definedName>
    <definedName name="PAGES">'[15]Cover Page:Ratios'!$A$1</definedName>
    <definedName name="plans">Codes!$B$1:$B$312</definedName>
    <definedName name="PLC17X" localSheetId="3">'[30]205-2'!$F$76</definedName>
    <definedName name="PLC17X">'[12]205-2'!$F$76</definedName>
    <definedName name="_PLC8" localSheetId="3">'[23]105-2'!$F$12</definedName>
    <definedName name="_PLC8" localSheetId="2">'[5]105-2'!$F$12</definedName>
    <definedName name="_PLC8">'[5]105-2'!$F$12</definedName>
    <definedName name="PLP17X" localSheetId="3">'[30]Last Year Totals'!$D$285</definedName>
    <definedName name="PLP17X">'[12]Last Year Totals'!$D$285</definedName>
    <definedName name="_PLP8" localSheetId="3">'[23]Last Year Totals'!$D$251</definedName>
    <definedName name="_PLP8" localSheetId="2">'[5]Last Year Totals'!$D$251</definedName>
    <definedName name="_PLP8">'[5]Last Year Totals'!$D$251</definedName>
    <definedName name="_xlnm.Print_Area" localSheetId="1" xml:space="preserve"> 'CB20'!$A$1:$G$182</definedName>
    <definedName name="_xlnm.Print_Area" localSheetId="2">'CB40'!$A$1:$F$139</definedName>
    <definedName name="_xlnm.Print_Area" localSheetId="0">Cover!$A$1:$K$22</definedName>
    <definedName name="_xlnm.Print_Titles" localSheetId="1">'CB20'!$6:$7</definedName>
    <definedName name="_xlnm.Print_Titles" localSheetId="2">'CB40'!$6:$7</definedName>
    <definedName name="PSC5.13" localSheetId="3">'[23]110-H'!$P$49</definedName>
    <definedName name="PSC5.13" localSheetId="2">'[5]110-H'!$P$49</definedName>
    <definedName name="PSC5.13">'[5]110-H'!$P$49</definedName>
    <definedName name="PSP5.13" localSheetId="3">'[23]Last Year Totals'!$D$357</definedName>
    <definedName name="PSP5.13" localSheetId="2">'[5]Last Year Totals'!$D$357</definedName>
    <definedName name="PSP5.13">'[5]Last Year Totals'!$D$357</definedName>
    <definedName name="Reason" localSheetId="3">[22]Listing!$C$1:$C$4</definedName>
    <definedName name="Reason" localSheetId="2">[18]Listing!$C$1:$C$4</definedName>
    <definedName name="Reason">[4]Listing!$C$1:$C$4</definedName>
    <definedName name="REPORT_DATE" localSheetId="3">[27]Cover!$B$16</definedName>
    <definedName name="REPORT_DATE">[9]Cover!$B$16</definedName>
    <definedName name="reportdate" localSheetId="0">Cover!$B$11</definedName>
    <definedName name="reportdate">Cover!$B$11</definedName>
    <definedName name="Result" localSheetId="3">[30]Master!#REF!</definedName>
    <definedName name="Result">[12]Master!#REF!</definedName>
    <definedName name="RF20100101" localSheetId="3">'[19]205'!#REF!</definedName>
    <definedName name="RF20100101" localSheetId="2">'[16]205'!#REF!</definedName>
    <definedName name="RF20100101">'[1]205'!#REF!</definedName>
    <definedName name="RF20100103" localSheetId="3">'[19]205'!#REF!</definedName>
    <definedName name="RF20100103" localSheetId="2">'[16]205'!#REF!</definedName>
    <definedName name="RF20100103">'[1]205'!#REF!</definedName>
    <definedName name="RF20100201" localSheetId="3">'[19]205'!#REF!</definedName>
    <definedName name="RF20100201" localSheetId="2">'[16]205'!#REF!</definedName>
    <definedName name="RF20100201">'[1]205'!#REF!</definedName>
    <definedName name="RF20100203" localSheetId="3">'[19]205'!#REF!</definedName>
    <definedName name="RF20100203" localSheetId="2">'[16]205'!#REF!</definedName>
    <definedName name="RF20100203">'[1]205'!#REF!</definedName>
    <definedName name="RF20100301" localSheetId="3">'[19]205'!#REF!</definedName>
    <definedName name="RF20100301" localSheetId="2">'[16]205'!#REF!</definedName>
    <definedName name="RF20100301">'[1]205'!#REF!</definedName>
    <definedName name="RF20100303" localSheetId="3">'[19]205'!#REF!</definedName>
    <definedName name="RF20100303" localSheetId="2">'[16]205'!#REF!</definedName>
    <definedName name="RF20100303">'[1]205'!#REF!</definedName>
    <definedName name="RF20100401" localSheetId="3">'[19]205'!#REF!</definedName>
    <definedName name="RF20100401" localSheetId="2">'[16]205'!#REF!</definedName>
    <definedName name="RF20100401">'[1]205'!#REF!</definedName>
    <definedName name="RF20100403" localSheetId="3">'[19]205'!#REF!</definedName>
    <definedName name="RF20100403" localSheetId="2">'[16]205'!#REF!</definedName>
    <definedName name="RF20100403">'[1]205'!#REF!</definedName>
    <definedName name="RF20100501" localSheetId="3">'[19]205'!#REF!</definedName>
    <definedName name="RF20100501" localSheetId="2">'[16]205'!#REF!</definedName>
    <definedName name="RF20100501">'[1]205'!#REF!</definedName>
    <definedName name="RF20100503" localSheetId="3">'[19]205'!#REF!</definedName>
    <definedName name="RF20100503" localSheetId="2">'[16]205'!#REF!</definedName>
    <definedName name="RF20100503">'[1]205'!#REF!</definedName>
    <definedName name="RF20100601" localSheetId="3">'[19]205'!#REF!</definedName>
    <definedName name="RF20100601" localSheetId="2">'[16]205'!#REF!</definedName>
    <definedName name="RF20100601">'[1]205'!#REF!</definedName>
    <definedName name="RF20100603" localSheetId="3">'[19]205'!#REF!</definedName>
    <definedName name="RF20100603" localSheetId="2">'[16]205'!#REF!</definedName>
    <definedName name="RF20100603">'[1]205'!#REF!</definedName>
    <definedName name="RF20100701" localSheetId="3">'[19]205'!#REF!</definedName>
    <definedName name="RF20100701" localSheetId="2">'[16]205'!#REF!</definedName>
    <definedName name="RF20100701">'[1]205'!#REF!</definedName>
    <definedName name="RF20100703" localSheetId="3">'[19]205'!#REF!</definedName>
    <definedName name="RF20100703" localSheetId="2">'[16]205'!#REF!</definedName>
    <definedName name="RF20100703">'[1]205'!#REF!</definedName>
    <definedName name="RF20100801" localSheetId="3">'[19]205'!#REF!</definedName>
    <definedName name="RF20100801" localSheetId="2">'[16]205'!#REF!</definedName>
    <definedName name="RF20100801">'[1]205'!#REF!</definedName>
    <definedName name="RF20100803" localSheetId="3">'[19]205'!#REF!</definedName>
    <definedName name="RF20100803" localSheetId="2">'[16]205'!#REF!</definedName>
    <definedName name="RF20100803">'[1]205'!#REF!</definedName>
    <definedName name="RF20100901" localSheetId="3">'[19]205'!#REF!</definedName>
    <definedName name="RF20100901" localSheetId="2">'[16]205'!#REF!</definedName>
    <definedName name="RF20100901">'[1]205'!#REF!</definedName>
    <definedName name="RF20100903" localSheetId="3">'[19]205'!#REF!</definedName>
    <definedName name="RF20100903" localSheetId="2">'[16]205'!#REF!</definedName>
    <definedName name="RF20100903">'[1]205'!#REF!</definedName>
    <definedName name="RF20101001" localSheetId="3">'[19]205'!#REF!</definedName>
    <definedName name="RF20101001" localSheetId="2">'[16]205'!#REF!</definedName>
    <definedName name="RF20101001">'[1]205'!#REF!</definedName>
    <definedName name="RF20101003" localSheetId="3">'[19]205'!#REF!</definedName>
    <definedName name="RF20101003" localSheetId="2">'[16]205'!#REF!</definedName>
    <definedName name="RF20101003">'[1]205'!#REF!</definedName>
    <definedName name="RF20101901" localSheetId="3">'[19]205'!#REF!</definedName>
    <definedName name="RF20101901" localSheetId="2">'[16]205'!#REF!</definedName>
    <definedName name="RF20101901">'[1]205'!#REF!</definedName>
    <definedName name="RF20101903" localSheetId="3">'[19]205'!#REF!</definedName>
    <definedName name="RF20101903" localSheetId="2">'[16]205'!#REF!</definedName>
    <definedName name="RF20101903">'[1]205'!#REF!</definedName>
    <definedName name="RF20102001" localSheetId="3">'[19]205'!#REF!</definedName>
    <definedName name="RF20102001" localSheetId="2">'[16]205'!#REF!</definedName>
    <definedName name="RF20102001">'[1]205'!#REF!</definedName>
    <definedName name="RF20102003" localSheetId="3">'[19]205'!#REF!</definedName>
    <definedName name="RF20102003" localSheetId="2">'[16]205'!#REF!</definedName>
    <definedName name="RF20102003">'[1]205'!#REF!</definedName>
    <definedName name="RF20102101" localSheetId="3">'[19]205'!#REF!</definedName>
    <definedName name="RF20102101" localSheetId="2">'[16]205'!#REF!</definedName>
    <definedName name="RF20102101">'[1]205'!#REF!</definedName>
    <definedName name="RF20102103" localSheetId="3">'[19]205'!#REF!</definedName>
    <definedName name="RF20102103" localSheetId="2">'[16]205'!#REF!</definedName>
    <definedName name="RF20102103">'[1]205'!#REF!</definedName>
    <definedName name="RF20102201" localSheetId="3">'[19]205'!#REF!</definedName>
    <definedName name="RF20102201" localSheetId="2">'[16]205'!#REF!</definedName>
    <definedName name="RF20102201">'[1]205'!#REF!</definedName>
    <definedName name="RF20102203" localSheetId="3">'[19]205'!#REF!</definedName>
    <definedName name="RF20102203" localSheetId="2">'[16]205'!#REF!</definedName>
    <definedName name="RF20102203">'[1]205'!#REF!</definedName>
    <definedName name="RF20102301" localSheetId="3">'[19]205'!#REF!</definedName>
    <definedName name="RF20102301" localSheetId="2">'[16]205'!#REF!</definedName>
    <definedName name="RF20102301">'[1]205'!#REF!</definedName>
    <definedName name="RF20102303" localSheetId="3">'[19]205'!#REF!</definedName>
    <definedName name="RF20102303" localSheetId="2">'[16]205'!#REF!</definedName>
    <definedName name="RF20102303">'[1]205'!#REF!</definedName>
    <definedName name="RF20102401" localSheetId="3">'[19]205'!#REF!</definedName>
    <definedName name="RF20102401" localSheetId="2">'[16]205'!#REF!</definedName>
    <definedName name="RF20102401">'[1]205'!#REF!</definedName>
    <definedName name="RF20102403" localSheetId="3">'[19]205'!#REF!</definedName>
    <definedName name="RF20102403" localSheetId="2">'[16]205'!#REF!</definedName>
    <definedName name="RF20102403">'[1]205'!#REF!</definedName>
    <definedName name="RF20102501" localSheetId="3">'[19]205'!#REF!</definedName>
    <definedName name="RF20102501" localSheetId="2">'[16]205'!#REF!</definedName>
    <definedName name="RF20102501">'[1]205'!#REF!</definedName>
    <definedName name="RF20102503" localSheetId="3">'[19]205'!#REF!</definedName>
    <definedName name="RF20102503" localSheetId="2">'[16]205'!#REF!</definedName>
    <definedName name="RF20102503">'[1]205'!#REF!</definedName>
    <definedName name="RF20102601" localSheetId="3">'[19]205'!#REF!</definedName>
    <definedName name="RF20102601" localSheetId="2">'[16]205'!#REF!</definedName>
    <definedName name="RF20102601">'[1]205'!#REF!</definedName>
    <definedName name="RF20102603" localSheetId="3">'[19]205'!#REF!</definedName>
    <definedName name="RF20102603" localSheetId="2">'[16]205'!#REF!</definedName>
    <definedName name="RF20102603">'[1]205'!#REF!</definedName>
    <definedName name="RF20102701" localSheetId="3">'[19]205'!#REF!</definedName>
    <definedName name="RF20102701" localSheetId="2">'[16]205'!#REF!</definedName>
    <definedName name="RF20102701">'[1]205'!#REF!</definedName>
    <definedName name="RF20102703" localSheetId="3">'[19]205'!#REF!</definedName>
    <definedName name="RF20102703" localSheetId="2">'[16]205'!#REF!</definedName>
    <definedName name="RF20102703">'[1]205'!#REF!</definedName>
    <definedName name="RF20103001" localSheetId="3">'[19]205'!#REF!</definedName>
    <definedName name="RF20103001" localSheetId="2">'[16]205'!#REF!</definedName>
    <definedName name="RF20103001">'[1]205'!#REF!</definedName>
    <definedName name="RF20103003" localSheetId="3">'[19]205'!#REF!</definedName>
    <definedName name="RF20103003" localSheetId="2">'[16]205'!#REF!</definedName>
    <definedName name="RF20103003">'[1]205'!#REF!</definedName>
    <definedName name="RF20103101" localSheetId="3">'[19]205'!#REF!</definedName>
    <definedName name="RF20103101" localSheetId="2">'[16]205'!#REF!</definedName>
    <definedName name="RF20103101">'[1]205'!#REF!</definedName>
    <definedName name="RF20103103" localSheetId="3">'[19]205'!#REF!</definedName>
    <definedName name="RF20103103" localSheetId="2">'[16]205'!#REF!</definedName>
    <definedName name="RF20103103">'[1]205'!#REF!</definedName>
    <definedName name="RF20103701" localSheetId="3">'[19]205'!#REF!</definedName>
    <definedName name="RF20103701" localSheetId="2">'[16]205'!#REF!</definedName>
    <definedName name="RF20103701">'[1]205'!#REF!</definedName>
    <definedName name="RF20103703" localSheetId="3">'[19]205'!#REF!</definedName>
    <definedName name="RF20103703" localSheetId="2">'[16]205'!#REF!</definedName>
    <definedName name="RF20103703">'[1]205'!#REF!</definedName>
    <definedName name="RF20104001" localSheetId="3">'[19]205'!#REF!</definedName>
    <definedName name="RF20104001" localSheetId="2">'[16]205'!#REF!</definedName>
    <definedName name="RF20104001">'[1]205'!#REF!</definedName>
    <definedName name="RF20104003" localSheetId="3">'[19]205'!#REF!</definedName>
    <definedName name="RF20104003" localSheetId="2">'[16]205'!#REF!</definedName>
    <definedName name="RF20104003">'[1]205'!#REF!</definedName>
    <definedName name="RF20104101" localSheetId="3">'[19]205'!#REF!</definedName>
    <definedName name="RF20104101" localSheetId="2">'[16]205'!#REF!</definedName>
    <definedName name="RF20104101">'[1]205'!#REF!</definedName>
    <definedName name="RF20104103" localSheetId="3">'[19]205'!#REF!</definedName>
    <definedName name="RF20104103" localSheetId="2">'[16]205'!#REF!</definedName>
    <definedName name="RF20104103">'[1]205'!#REF!</definedName>
    <definedName name="RF20104201" localSheetId="3">'[19]205'!#REF!</definedName>
    <definedName name="RF20104201" localSheetId="2">'[16]205'!#REF!</definedName>
    <definedName name="RF20104201">'[1]205'!#REF!</definedName>
    <definedName name="RF20104203" localSheetId="3">'[19]205'!#REF!</definedName>
    <definedName name="RF20104203" localSheetId="2">'[16]205'!#REF!</definedName>
    <definedName name="RF20104203">'[1]205'!#REF!</definedName>
    <definedName name="RF20104301" localSheetId="3">'[19]205'!#REF!</definedName>
    <definedName name="RF20104301" localSheetId="2">'[16]205'!#REF!</definedName>
    <definedName name="RF20104301">'[1]205'!#REF!</definedName>
    <definedName name="RF20104303" localSheetId="3">'[19]205'!#REF!</definedName>
    <definedName name="RF20104303" localSheetId="2">'[16]205'!#REF!</definedName>
    <definedName name="RF20104303">'[1]205'!#REF!</definedName>
    <definedName name="RF20104401" localSheetId="3">'[19]205'!#REF!</definedName>
    <definedName name="RF20104401" localSheetId="2">'[16]205'!#REF!</definedName>
    <definedName name="RF20104401">'[1]205'!#REF!</definedName>
    <definedName name="RF20104403" localSheetId="3">'[19]205'!#REF!</definedName>
    <definedName name="RF20104403" localSheetId="2">'[16]205'!#REF!</definedName>
    <definedName name="RF20104403">'[1]205'!#REF!</definedName>
    <definedName name="RF20108901" localSheetId="3">'[19]205'!#REF!</definedName>
    <definedName name="RF20108901" localSheetId="2">'[16]205'!#REF!</definedName>
    <definedName name="RF20108901">'[1]205'!#REF!</definedName>
    <definedName name="RF20108903" localSheetId="3">'[19]205'!#REF!</definedName>
    <definedName name="RF20108903" localSheetId="2">'[16]205'!#REF!</definedName>
    <definedName name="RF20108903">'[1]205'!#REF!</definedName>
    <definedName name="sect1.1" localSheetId="3">#REF!</definedName>
    <definedName name="sect1.1">#REF!</definedName>
    <definedName name="sect1.2" localSheetId="3">#REF!</definedName>
    <definedName name="sect1.2">#REF!</definedName>
    <definedName name="sect1.3" localSheetId="3">#REF!</definedName>
    <definedName name="sect1.3">#REF!</definedName>
    <definedName name="sect10.1" localSheetId="3">#REF!</definedName>
    <definedName name="sect10.1">#REF!</definedName>
    <definedName name="sect10.2" localSheetId="3">#REF!</definedName>
    <definedName name="sect10.2">#REF!</definedName>
    <definedName name="sect10.3" localSheetId="3">#REF!</definedName>
    <definedName name="sect10.3">#REF!</definedName>
    <definedName name="sect10.4" localSheetId="3">#REF!</definedName>
    <definedName name="sect10.4">#REF!</definedName>
    <definedName name="sect11.1" localSheetId="3">#REF!</definedName>
    <definedName name="sect11.1">#REF!</definedName>
    <definedName name="sect11.2" localSheetId="3">#REF!</definedName>
    <definedName name="sect11.2">#REF!</definedName>
    <definedName name="sect11.3" localSheetId="3">#REF!</definedName>
    <definedName name="sect11.3">#REF!</definedName>
    <definedName name="sect11.4" localSheetId="3">#REF!</definedName>
    <definedName name="sect11.4">#REF!</definedName>
    <definedName name="sect11.5" localSheetId="3">#REF!</definedName>
    <definedName name="sect11.5">#REF!</definedName>
    <definedName name="sect12.1" localSheetId="3">#REF!</definedName>
    <definedName name="sect12.1">#REF!</definedName>
    <definedName name="sect12.2" localSheetId="3">#REF!</definedName>
    <definedName name="sect12.2">#REF!</definedName>
    <definedName name="sect12.3" localSheetId="3">#REF!</definedName>
    <definedName name="sect12.3">#REF!</definedName>
    <definedName name="sect12.4" localSheetId="3">#REF!</definedName>
    <definedName name="sect12.4">#REF!</definedName>
    <definedName name="sect13.1" localSheetId="3">#REF!</definedName>
    <definedName name="sect13.1">#REF!</definedName>
    <definedName name="sect13.2" localSheetId="3">#REF!</definedName>
    <definedName name="sect13.2">#REF!</definedName>
    <definedName name="sect13.3" localSheetId="3">#REF!</definedName>
    <definedName name="sect13.3">#REF!</definedName>
    <definedName name="sect13.4" localSheetId="3">#REF!</definedName>
    <definedName name="sect13.4">#REF!</definedName>
    <definedName name="sect13.5" localSheetId="3">#REF!</definedName>
    <definedName name="sect13.5">#REF!</definedName>
    <definedName name="sect14.1" localSheetId="3">#REF!</definedName>
    <definedName name="sect14.1">#REF!</definedName>
    <definedName name="sect14.2" localSheetId="3">#REF!</definedName>
    <definedName name="sect14.2">#REF!</definedName>
    <definedName name="sect14.3" localSheetId="3">#REF!</definedName>
    <definedName name="sect14.3">#REF!</definedName>
    <definedName name="sect14.4" localSheetId="3">#REF!</definedName>
    <definedName name="sect14.4">#REF!</definedName>
    <definedName name="sect15.1" localSheetId="3">#REF!</definedName>
    <definedName name="sect15.1">#REF!</definedName>
    <definedName name="sect16.1" localSheetId="3">#REF!</definedName>
    <definedName name="sect16.1">#REF!</definedName>
    <definedName name="sect16.2" localSheetId="3">#REF!</definedName>
    <definedName name="sect16.2">#REF!</definedName>
    <definedName name="sect16.3" localSheetId="3">#REF!</definedName>
    <definedName name="sect16.3">#REF!</definedName>
    <definedName name="sect17.1" localSheetId="3">#REF!</definedName>
    <definedName name="sect17.1">#REF!</definedName>
    <definedName name="sect17.2" localSheetId="3">#REF!</definedName>
    <definedName name="sect17.2">#REF!</definedName>
    <definedName name="sect17.3" localSheetId="3">#REF!</definedName>
    <definedName name="sect17.3">#REF!</definedName>
    <definedName name="sect17.4" localSheetId="3">#REF!</definedName>
    <definedName name="sect17.4">#REF!</definedName>
    <definedName name="sect18.1" localSheetId="3">#REF!</definedName>
    <definedName name="sect18.1">#REF!</definedName>
    <definedName name="sect18.2" localSheetId="3">#REF!</definedName>
    <definedName name="sect18.2">#REF!</definedName>
    <definedName name="sect18.3" localSheetId="3">#REF!</definedName>
    <definedName name="sect18.3">#REF!</definedName>
    <definedName name="sect18.4" localSheetId="3">#REF!</definedName>
    <definedName name="sect18.4">#REF!</definedName>
    <definedName name="sect18.5" localSheetId="3">#REF!</definedName>
    <definedName name="sect18.5">#REF!</definedName>
    <definedName name="sect19.1" localSheetId="3">#REF!</definedName>
    <definedName name="sect19.1">#REF!</definedName>
    <definedName name="sect19.2" localSheetId="3">#REF!</definedName>
    <definedName name="sect19.2">#REF!</definedName>
    <definedName name="sect19.3" localSheetId="3">#REF!</definedName>
    <definedName name="sect19.3">#REF!</definedName>
    <definedName name="sect19.4" localSheetId="3">#REF!</definedName>
    <definedName name="sect19.4">#REF!</definedName>
    <definedName name="sect2.1" localSheetId="3">#REF!</definedName>
    <definedName name="sect2.1">#REF!</definedName>
    <definedName name="sect2.2" localSheetId="3">#REF!</definedName>
    <definedName name="sect2.2">#REF!</definedName>
    <definedName name="sect2.3" localSheetId="3">#REF!</definedName>
    <definedName name="sect2.3">#REF!</definedName>
    <definedName name="sect2.4" localSheetId="3">#REF!</definedName>
    <definedName name="sect2.4">#REF!</definedName>
    <definedName name="sect20.1" localSheetId="3">#REF!</definedName>
    <definedName name="sect20.1">#REF!</definedName>
    <definedName name="sect20.2" localSheetId="3">#REF!</definedName>
    <definedName name="sect20.2">#REF!</definedName>
    <definedName name="sect20.3" localSheetId="3">#REF!</definedName>
    <definedName name="sect20.3">#REF!</definedName>
    <definedName name="sect20.4" localSheetId="3">#REF!</definedName>
    <definedName name="sect20.4">#REF!</definedName>
    <definedName name="sect20.5" localSheetId="3">#REF!</definedName>
    <definedName name="sect20.5">#REF!</definedName>
    <definedName name="sect21.1" localSheetId="3">#REF!</definedName>
    <definedName name="sect21.1">#REF!</definedName>
    <definedName name="sect21.2" localSheetId="3">#REF!</definedName>
    <definedName name="sect21.2">#REF!</definedName>
    <definedName name="sect21.3" localSheetId="3">#REF!</definedName>
    <definedName name="sect21.3">#REF!</definedName>
    <definedName name="sect21.4" localSheetId="3">#REF!</definedName>
    <definedName name="sect21.4">#REF!</definedName>
    <definedName name="sect22.1" localSheetId="3">#REF!</definedName>
    <definedName name="sect22.1">#REF!</definedName>
    <definedName name="sect22.2" localSheetId="3">#REF!</definedName>
    <definedName name="sect22.2">#REF!</definedName>
    <definedName name="sect23.1" localSheetId="3">#REF!</definedName>
    <definedName name="sect23.1">#REF!</definedName>
    <definedName name="sect23.2" localSheetId="3">#REF!</definedName>
    <definedName name="sect23.2">#REF!</definedName>
    <definedName name="sect23.3" localSheetId="3">#REF!</definedName>
    <definedName name="sect23.3">#REF!</definedName>
    <definedName name="sect23.4" localSheetId="3">#REF!</definedName>
    <definedName name="sect23.4">#REF!</definedName>
    <definedName name="sect23.5" localSheetId="3">#REF!</definedName>
    <definedName name="sect23.5">#REF!</definedName>
    <definedName name="sect23.6" localSheetId="3">#REF!</definedName>
    <definedName name="sect23.6">#REF!</definedName>
    <definedName name="sect24.1" localSheetId="3">#REF!</definedName>
    <definedName name="sect24.1">#REF!</definedName>
    <definedName name="sect24.2" localSheetId="3">#REF!</definedName>
    <definedName name="sect24.2">#REF!</definedName>
    <definedName name="sect24.3" localSheetId="3">#REF!</definedName>
    <definedName name="sect24.3">#REF!</definedName>
    <definedName name="sect25.1" localSheetId="3">#REF!</definedName>
    <definedName name="sect25.1">#REF!</definedName>
    <definedName name="sect25.2" localSheetId="3">#REF!</definedName>
    <definedName name="sect25.2">#REF!</definedName>
    <definedName name="sect25.3" localSheetId="3">#REF!</definedName>
    <definedName name="sect25.3">#REF!</definedName>
    <definedName name="sect25.4" localSheetId="3">#REF!</definedName>
    <definedName name="sect25.4">#REF!</definedName>
    <definedName name="sect26.1" localSheetId="3">#REF!</definedName>
    <definedName name="sect26.1">#REF!</definedName>
    <definedName name="sect27.1" localSheetId="3">#REF!</definedName>
    <definedName name="sect27.1">#REF!</definedName>
    <definedName name="sect27.2" localSheetId="3">#REF!</definedName>
    <definedName name="sect27.2">#REF!</definedName>
    <definedName name="sect27.3" localSheetId="3">#REF!</definedName>
    <definedName name="sect27.3">#REF!</definedName>
    <definedName name="sect27.4" localSheetId="3">#REF!</definedName>
    <definedName name="sect27.4">#REF!</definedName>
    <definedName name="sect28.1" localSheetId="3">#REF!</definedName>
    <definedName name="sect28.1">#REF!</definedName>
    <definedName name="sect28.2" localSheetId="3">#REF!</definedName>
    <definedName name="sect28.2">#REF!</definedName>
    <definedName name="sect29.1" localSheetId="3">#REF!</definedName>
    <definedName name="sect29.1">#REF!</definedName>
    <definedName name="sect29.2" localSheetId="3">#REF!</definedName>
    <definedName name="sect29.2">#REF!</definedName>
    <definedName name="sect29.3" localSheetId="3">#REF!</definedName>
    <definedName name="sect29.3">#REF!</definedName>
    <definedName name="sect3.1" localSheetId="3">#REF!</definedName>
    <definedName name="sect3.1">#REF!</definedName>
    <definedName name="sect3.2" localSheetId="3">#REF!</definedName>
    <definedName name="sect3.2">#REF!</definedName>
    <definedName name="sect3.3" localSheetId="3">#REF!</definedName>
    <definedName name="sect3.3">#REF!</definedName>
    <definedName name="sect30.1" localSheetId="3">#REF!</definedName>
    <definedName name="sect30.1">#REF!</definedName>
    <definedName name="sect30.2" localSheetId="3">#REF!</definedName>
    <definedName name="sect30.2">#REF!</definedName>
    <definedName name="sect30.3" localSheetId="3">#REF!</definedName>
    <definedName name="sect30.3">#REF!</definedName>
    <definedName name="sect30.4" localSheetId="3">#REF!</definedName>
    <definedName name="sect30.4">#REF!</definedName>
    <definedName name="sect31.1" localSheetId="3">#REF!</definedName>
    <definedName name="sect31.1">#REF!</definedName>
    <definedName name="sect31.2" localSheetId="3">#REF!</definedName>
    <definedName name="sect31.2">#REF!</definedName>
    <definedName name="sect32.1" localSheetId="3">#REF!</definedName>
    <definedName name="sect32.1">#REF!</definedName>
    <definedName name="sect32.2" localSheetId="3">#REF!</definedName>
    <definedName name="sect32.2">#REF!</definedName>
    <definedName name="sect32.3" localSheetId="3">#REF!</definedName>
    <definedName name="sect32.3">#REF!</definedName>
    <definedName name="sect33.1" localSheetId="3">#REF!</definedName>
    <definedName name="sect33.1">#REF!</definedName>
    <definedName name="sect33.2" localSheetId="3">#REF!</definedName>
    <definedName name="sect33.2">#REF!</definedName>
    <definedName name="sect33.3" localSheetId="3">#REF!</definedName>
    <definedName name="sect33.3">#REF!</definedName>
    <definedName name="sect33.4" localSheetId="3">#REF!</definedName>
    <definedName name="sect33.4">#REF!</definedName>
    <definedName name="sect34.1" localSheetId="3">#REF!</definedName>
    <definedName name="sect34.1">#REF!</definedName>
    <definedName name="sect34.2" localSheetId="3">#REF!</definedName>
    <definedName name="sect34.2">#REF!</definedName>
    <definedName name="sect35.1" localSheetId="3">#REF!</definedName>
    <definedName name="sect35.1">#REF!</definedName>
    <definedName name="sect35.2" localSheetId="3">#REF!</definedName>
    <definedName name="sect35.2">#REF!</definedName>
    <definedName name="sect35.3" localSheetId="3">#REF!</definedName>
    <definedName name="sect35.3">#REF!</definedName>
    <definedName name="sect36.1" localSheetId="3">#REF!</definedName>
    <definedName name="sect36.1">#REF!</definedName>
    <definedName name="sect36.2" localSheetId="3">#REF!</definedName>
    <definedName name="sect36.2">#REF!</definedName>
    <definedName name="sect36.3" localSheetId="3">#REF!</definedName>
    <definedName name="sect36.3">#REF!</definedName>
    <definedName name="sect36.4" localSheetId="3">#REF!</definedName>
    <definedName name="sect36.4">#REF!</definedName>
    <definedName name="sect36.5" localSheetId="3">#REF!</definedName>
    <definedName name="sect36.5">#REF!</definedName>
    <definedName name="sect37.1" localSheetId="3">#REF!</definedName>
    <definedName name="sect37.1">#REF!</definedName>
    <definedName name="sect37.2" localSheetId="3">#REF!</definedName>
    <definedName name="sect37.2">#REF!</definedName>
    <definedName name="sect38.1" localSheetId="3">#REF!</definedName>
    <definedName name="sect38.1">#REF!</definedName>
    <definedName name="sect38.2" localSheetId="3">#REF!</definedName>
    <definedName name="sect38.2">#REF!</definedName>
    <definedName name="sect38.3" localSheetId="3">#REF!</definedName>
    <definedName name="sect38.3">#REF!</definedName>
    <definedName name="sect39.1" localSheetId="3">#REF!</definedName>
    <definedName name="sect39.1">#REF!</definedName>
    <definedName name="sect39.2" localSheetId="3">#REF!</definedName>
    <definedName name="sect39.2">#REF!</definedName>
    <definedName name="sect39.3" localSheetId="3">#REF!</definedName>
    <definedName name="sect39.3">#REF!</definedName>
    <definedName name="sect39.4" localSheetId="3">#REF!</definedName>
    <definedName name="sect39.4">#REF!</definedName>
    <definedName name="sect39.5" localSheetId="3">#REF!</definedName>
    <definedName name="sect39.5">#REF!</definedName>
    <definedName name="sect4.1" localSheetId="3">#REF!</definedName>
    <definedName name="sect4.1">#REF!</definedName>
    <definedName name="sect4.2" localSheetId="3">#REF!</definedName>
    <definedName name="sect4.2">#REF!</definedName>
    <definedName name="sect4.3" localSheetId="3">#REF!</definedName>
    <definedName name="sect4.3">#REF!</definedName>
    <definedName name="sect4.4" localSheetId="3">#REF!</definedName>
    <definedName name="sect4.4">#REF!</definedName>
    <definedName name="sect5.1" localSheetId="3">#REF!</definedName>
    <definedName name="sect5.1">#REF!</definedName>
    <definedName name="sect6.1" localSheetId="3">#REF!</definedName>
    <definedName name="sect6.1">#REF!</definedName>
    <definedName name="sect6.2" localSheetId="3">#REF!</definedName>
    <definedName name="sect6.2">#REF!</definedName>
    <definedName name="sect6.3" localSheetId="3">#REF!</definedName>
    <definedName name="sect6.3">#REF!</definedName>
    <definedName name="sect6.4" localSheetId="3">#REF!</definedName>
    <definedName name="sect6.4">#REF!</definedName>
    <definedName name="sect7.1" localSheetId="3">#REF!</definedName>
    <definedName name="sect7.1">#REF!</definedName>
    <definedName name="sect7.2" localSheetId="3">#REF!</definedName>
    <definedName name="sect7.2">#REF!</definedName>
    <definedName name="sect7.3" localSheetId="3">#REF!</definedName>
    <definedName name="sect7.3">#REF!</definedName>
    <definedName name="sect7.4" localSheetId="3">#REF!</definedName>
    <definedName name="sect7.4">#REF!</definedName>
    <definedName name="sect7.5" localSheetId="3">#REF!</definedName>
    <definedName name="sect7.5">#REF!</definedName>
    <definedName name="sect8.1" localSheetId="3">#REF!</definedName>
    <definedName name="sect8.1">#REF!</definedName>
    <definedName name="sect8.2" localSheetId="3">#REF!</definedName>
    <definedName name="sect8.2">#REF!</definedName>
    <definedName name="sect8.3" localSheetId="3">#REF!</definedName>
    <definedName name="sect8.3">#REF!</definedName>
    <definedName name="sect8.4" localSheetId="3">#REF!</definedName>
    <definedName name="sect8.4">#REF!</definedName>
    <definedName name="sect9.1" localSheetId="3">#REF!</definedName>
    <definedName name="sect9.1">#REF!</definedName>
    <definedName name="sect9.2" localSheetId="3">#REF!</definedName>
    <definedName name="sect9.2">#REF!</definedName>
    <definedName name="sect9.3" localSheetId="3">#REF!</definedName>
    <definedName name="sect9.3">#REF!</definedName>
    <definedName name="sect9.4" localSheetId="3">#REF!</definedName>
    <definedName name="sect9.4">#REF!</definedName>
    <definedName name="sect9.5" localSheetId="3">#REF!</definedName>
    <definedName name="sect9.5">#REF!</definedName>
    <definedName name="Source1LC9" localSheetId="3">'[28]103-4'!$F$50:$F$57,'[28]103-4'!$F$60:$F$64,'[28]103-4'!$F$66</definedName>
    <definedName name="Source1LC9">'[10]103-4'!$F$50:$F$57,'[10]103-4'!$F$60:$F$64,'[10]103-4'!$F$66</definedName>
    <definedName name="Source2PC7.3" localSheetId="3">'[30]210-E'!$J$22,'[30]210-E'!$J$72</definedName>
    <definedName name="Source2PC7.3">'[12]210-E'!$J$22,'[12]210-E'!$J$72</definedName>
    <definedName name="Source2PLC" localSheetId="3">'[28]110'!$G$39,'[28]110'!$K$39,'[28]110'!$N$39,'[28]110'!$O$39</definedName>
    <definedName name="Source2PLC">'[10]110'!$G$39,'[10]110'!$K$39,'[10]110'!$N$39,'[10]110'!$O$39</definedName>
    <definedName name="Source2PLC1" localSheetId="3">'[28]110'!$G$17,'[28]110'!$K$17,'[28]110'!$N$17,'[28]110'!$O$17</definedName>
    <definedName name="Source2PLC1">'[10]110'!$G$17,'[10]110'!$K$17,'[10]110'!$N$17,'[10]110'!$O$17</definedName>
    <definedName name="Source2PLC10" localSheetId="3">'[28]110'!$G$31,'[28]110'!$K$31,'[28]110'!$N$31,'[28]110'!$O$31</definedName>
    <definedName name="Source2PLC10">'[10]110'!$G$31,'[10]110'!$K$31,'[10]110'!$N$31,'[10]110'!$O$31</definedName>
    <definedName name="Source2plc11" localSheetId="3">'[28]110'!$G$32,'[28]110'!$K$32,'[28]110'!$N$32,'[28]110'!$O$32</definedName>
    <definedName name="Source2plc11">'[10]110'!$G$32,'[10]110'!$K$32,'[10]110'!$N$32,'[10]110'!$O$32</definedName>
    <definedName name="Source2PLC12" localSheetId="3">'[28]110'!$G$34,'[28]110'!$K$34,'[28]110'!$N$34,'[28]110'!$O$34</definedName>
    <definedName name="Source2PLC12">'[10]110'!$G$34,'[10]110'!$K$34,'[10]110'!$N$34,'[10]110'!$O$34</definedName>
    <definedName name="Source2PLC13" localSheetId="3">'[28]110'!$G$35,'[28]110'!$K$35,'[28]110'!$N$35,'[28]110'!$O$35</definedName>
    <definedName name="Source2PLC13">'[10]110'!$G$35,'[10]110'!$K$35,'[10]110'!$N$35,'[10]110'!$O$35</definedName>
    <definedName name="Source2PLC14" localSheetId="3">'[28]110'!$G$37,'[28]110'!$K$37,'[28]110'!$N$37,'[28]110'!$O$37</definedName>
    <definedName name="Source2PLC14">'[10]110'!$G$37,'[10]110'!$K$37,'[10]110'!$N$37,'[10]110'!$O$37</definedName>
    <definedName name="Source2PLC15" localSheetId="3">'[28]110'!$G$38,'[28]110'!$K$38,'[28]110'!$O$38</definedName>
    <definedName name="Source2PLC15">'[10]110'!$G$38,'[10]110'!$K$38,'[10]110'!$O$38</definedName>
    <definedName name="Source2PLC2" localSheetId="3">'[28]110'!$G$19,'[28]110'!$K$19,'[28]110'!$N$19,'[28]110'!$O$19</definedName>
    <definedName name="Source2PLC2">'[10]110'!$G$19,'[10]110'!$K$19,'[10]110'!$N$19,'[10]110'!$O$19</definedName>
    <definedName name="Source2PLC3" localSheetId="3">'[28]110'!$G$20,'[28]110'!$K$20,'[28]110'!$N$20,'[28]110'!$O$20</definedName>
    <definedName name="Source2PLC3">'[10]110'!$G$20,'[10]110'!$K$20,'[10]110'!$N$20,'[10]110'!$O$20</definedName>
    <definedName name="Source2PLC4" localSheetId="3">'[28]110'!$G$21,'[28]110'!$K$21,'[28]110'!$N$21,'[28]110'!$O$21</definedName>
    <definedName name="Source2PLC4">'[10]110'!$G$21,'[10]110'!$K$21,'[10]110'!$N$21,'[10]110'!$O$21</definedName>
    <definedName name="Source2PLC5.2" localSheetId="3">'[28]110'!$G$24,'[28]110'!$K$24,'[28]110'!$N$24,'[28]110'!$O$24:$O$25</definedName>
    <definedName name="Source2PLC5.2">'[10]110'!$G$24,'[10]110'!$K$24,'[10]110'!$N$24,'[10]110'!$O$24:$O$25</definedName>
    <definedName name="Source2PLC6.1" localSheetId="3">'[28]110'!$G$26,'[28]110'!$K$26,'[28]110'!$N$26,'[28]110'!$O$26</definedName>
    <definedName name="Source2PLC6.1">'[10]110'!$G$26,'[10]110'!$K$26,'[10]110'!$N$26,'[10]110'!$O$26</definedName>
    <definedName name="Source2PLC6.2" localSheetId="3">'[28]110'!$G$27,'[28]110'!$K$27,'[28]110'!$N$27,'[28]110'!$O$27</definedName>
    <definedName name="Source2PLC6.2">'[10]110'!$G$27,'[10]110'!$K$27,'[10]110'!$N$27,'[10]110'!$O$27</definedName>
    <definedName name="Source2PLC7" localSheetId="3">'[28]110'!$G$28,'[28]110'!$K$28,'[28]110'!$N$28,'[28]110'!$O$28</definedName>
    <definedName name="Source2PLC7">'[10]110'!$G$28,'[10]110'!$K$28,'[10]110'!$N$28,'[10]110'!$O$28</definedName>
    <definedName name="Source2PLC8" localSheetId="3">'[28]110'!$G$29,'[28]110'!$K$29,'[28]110'!$O$29</definedName>
    <definedName name="Source2PLC8">'[10]110'!$G$29,'[10]110'!$K$29,'[10]110'!$O$29</definedName>
    <definedName name="Source2PLC9" localSheetId="3">'[28]110'!$G$30,'[28]110'!$K$30,'[28]110'!$N$30,'[28]110'!$O$30</definedName>
    <definedName name="Source2PLC9">'[10]110'!$G$30,'[10]110'!$K$30,'[10]110'!$N$30,'[10]110'!$O$30</definedName>
    <definedName name="Source3PLc1" localSheetId="3">'[28]110-A'!$G$40,'[28]110-A'!$K$40,'[28]110-A'!$N$40,'[28]110-A'!$O$40</definedName>
    <definedName name="Source3PLc1">'[10]110-A'!$G$40,'[10]110-A'!$K$40,'[10]110-A'!$N$40,'[10]110-A'!$O$40</definedName>
    <definedName name="SourceABT2.A.14" localSheetId="3">'[28]110-D'!$G$40,'[28]110-D'!$P$40</definedName>
    <definedName name="SourceABT2.A.14">'[10]110-D'!$G$40,'[10]110-D'!$P$40</definedName>
    <definedName name="SourceABT2.B.14" localSheetId="3">'[28]110-D'!$G$41,'[28]110-D'!$P$41</definedName>
    <definedName name="SourceABT2.B.14">'[10]110-D'!$G$41,'[10]110-D'!$P$41</definedName>
    <definedName name="SourceAC2.1" localSheetId="3">'[28]103-1'!$F$17,'[28]103-1'!$F$19:$F$23</definedName>
    <definedName name="SourceAC2.1">'[10]103-1'!$F$17,'[10]103-1'!$F$19:$F$23</definedName>
    <definedName name="SourceAC2.7" localSheetId="3">'[28]103-2'!$F$17:$F$20,'[28]103-2'!$F$22</definedName>
    <definedName name="SourceAC2.7">'[10]103-2'!$F$17:$F$20,'[10]103-2'!$F$22</definedName>
    <definedName name="SourceAc4_" localSheetId="3">'[30]203-2'!$F$57:$F$58,'[30]203-2'!$F$60:$F$69</definedName>
    <definedName name="SourceAc4_">'[12]203-2'!$F$57:$F$58,'[12]203-2'!$F$60:$F$69</definedName>
    <definedName name="SourceAEC3X" localSheetId="3">'[28]106'!#REF!</definedName>
    <definedName name="SourceAEC3X">'[10]106'!#REF!</definedName>
    <definedName name="SourceAOR5.1.13" localSheetId="3">'[28]110'!$G$23,'[28]110'!$K$23,'[28]110'!$N$23,'[28]110'!$O$23</definedName>
    <definedName name="SourceAOR5.1.13">'[10]110'!$G$23,'[10]110'!$K$23,'[10]110'!$N$23,'[10]110'!$O$23</definedName>
    <definedName name="SourceAOR5.2.13" localSheetId="3">'[28]110'!$G$24,'[28]110'!$K$24,'[28]110'!$N$24,'[28]110'!$O$24</definedName>
    <definedName name="SourceAOR5.2.13">'[10]110'!$G$24,'[10]110'!$K$24,'[10]110'!$N$24,'[10]110'!$O$24</definedName>
    <definedName name="SOURCEIO5.3" localSheetId="3">'[28]108'!$F$34,'[28]108'!$F$54</definedName>
    <definedName name="SOURCEIO5.3">'[10]108'!$F$34,'[10]108'!$F$54</definedName>
    <definedName name="SourceLC8" localSheetId="3">'[30]203-4'!$F$48:$F$52,'[30]203-4'!$F$54:$F$56,'[30]203-4'!#REF!</definedName>
    <definedName name="SourceLC8">'[12]203-4'!$F$48:$F$52,'[12]203-4'!$F$54:$F$56,'[12]203-4'!#REF!</definedName>
    <definedName name="SourceLC9" localSheetId="3">'[30]203-5'!$F$13:$F$23,'[30]203-5'!$F$25:$F$28,'[30]203-5'!#REF!</definedName>
    <definedName name="SourceLC9">'[12]203-5'!$F$13:$F$23,'[12]203-5'!$F$25:$F$28,'[12]203-5'!#REF!</definedName>
    <definedName name="SourcePC7" localSheetId="3">'[30]208'!$E$53,'[30]208'!$E$33</definedName>
    <definedName name="SourcePC7">'[12]208'!$E$53,'[12]208'!$E$33</definedName>
    <definedName name="SourcePC8.4" localSheetId="3">'[28]103-4'!$F$38:$F$39,'[28]103-4'!$F$41:$F$44</definedName>
    <definedName name="SourcePC8.4">'[10]103-4'!$F$38:$F$39,'[10]103-4'!$F$41:$F$44</definedName>
    <definedName name="SourcePIFC4.1" localSheetId="3">'[28]110-D'!$G$25,'[28]110-D'!$P$25</definedName>
    <definedName name="SourcePIFC4.1">'[10]110-D'!$G$25,'[10]110-D'!$P$25</definedName>
    <definedName name="SourcePIFC4.2" localSheetId="3">'[28]110-D'!$G$26,'[28]110-D'!$P$26</definedName>
    <definedName name="SourcePIFC4.2">'[10]110-D'!$G$26,'[10]110-D'!$P$26</definedName>
    <definedName name="SourcePIFC4.3" localSheetId="3">'[28]110-D'!$G$27,'[28]110-D'!$P$27</definedName>
    <definedName name="SourcePIFC4.3">'[10]110-D'!$G$27,'[10]110-D'!$P$27</definedName>
    <definedName name="SourcePIFC4.4" localSheetId="3">'[28]110-D'!$G$28,'[28]110-D'!$P$28</definedName>
    <definedName name="SourcePIFC4.4">'[10]110-D'!$G$28,'[10]110-D'!$P$28</definedName>
    <definedName name="SourcePIFC4.5" localSheetId="3">'[28]110-D'!$G$30,'[28]110-D'!$P$30</definedName>
    <definedName name="SourcePIFC4.5">'[10]110-D'!$G$30,'[10]110-D'!$P$30</definedName>
    <definedName name="SourcePIFC4.6" localSheetId="3">'[28]110-D'!$G$31,'[28]110-D'!$P$31</definedName>
    <definedName name="SourcePIFC4.6">'[10]110-D'!$G$31,'[10]110-D'!$P$31</definedName>
    <definedName name="SourcePIFC4.7" localSheetId="3">'[28]110-D'!$G$32,'[28]110-D'!$P$32</definedName>
    <definedName name="SourcePIFC4.7">'[10]110-D'!$G$32,'[10]110-D'!$P$32</definedName>
    <definedName name="SourcePIFC4.8" localSheetId="3">'[28]110-D'!$G$33,'[28]110-D'!$P$33</definedName>
    <definedName name="SourcePIFC4.8">'[10]110-D'!$G$33,'[10]110-D'!$P$33</definedName>
    <definedName name="SourcePIFC4.9" localSheetId="3">'[28]110-D'!$G$38,'[28]110-D'!$P$38</definedName>
    <definedName name="SourcePIFC4.9">'[10]110-D'!$G$38,'[10]110-D'!$P$38</definedName>
    <definedName name="SourcePIFC7.9" localSheetId="3">'[28]110-D'!$G$54,'[28]110-D'!$P$54</definedName>
    <definedName name="SourcePIFC7.9">'[10]110-D'!$G$54,'[10]110-D'!$P$54</definedName>
    <definedName name="SourcePLC1.1" localSheetId="3">'[30]210-A'!$D$71,'[30]210-A'!$D$21</definedName>
    <definedName name="SourcePLC1.1">'[12]210-A'!$D$71,'[12]210-A'!$D$21</definedName>
    <definedName name="SourcePLC1.2" localSheetId="3">'[30]210-A'!$E$71,'[30]210-A'!$E$21</definedName>
    <definedName name="SourcePLC1.2">'[12]210-A'!$E$71,'[12]210-A'!$E$21</definedName>
    <definedName name="SourcePLC1.3X" localSheetId="3">'[30]210-A'!$F$71,'[30]210-A'!$F$21</definedName>
    <definedName name="SourcePLC1.3X">'[12]210-A'!$F$71,'[12]210-A'!$F$21</definedName>
    <definedName name="SourcePLC1.4" localSheetId="3">'[30]210-A'!$G$71,'[30]210-A'!$G$21</definedName>
    <definedName name="SourcePLC1.4">'[12]210-A'!$G$71,'[12]210-A'!$G$21</definedName>
    <definedName name="SourcePLC1.5X" localSheetId="3">'[30]210-A'!$H$71,'[30]210-A'!$H$21</definedName>
    <definedName name="SourcePLC1.5X">'[12]210-A'!$H$71,'[12]210-A'!$H$21</definedName>
    <definedName name="SourcePLC1X" localSheetId="3">'[30]210-F'!$P$21,'[30]210-F'!$G$21</definedName>
    <definedName name="SourcePLC1X">'[12]210-F'!$P$21,'[12]210-F'!$G$21</definedName>
    <definedName name="SourcePLC3.1" localSheetId="3">'[30]210-C'!$D$22,'[30]210-C'!$D$72</definedName>
    <definedName name="SourcePLC3.1">'[12]210-C'!$D$22,'[12]210-C'!$D$72</definedName>
    <definedName name="SourcePLC3.2" localSheetId="3">'[30]210-C'!$E$72,'[30]210-C'!$E$22</definedName>
    <definedName name="SourcePLC3.2">'[12]210-C'!$E$72,'[12]210-C'!$E$22</definedName>
    <definedName name="SourcePLC3.3X" localSheetId="3">'[30]210-C'!$F$22,'[30]210-C'!$F$72</definedName>
    <definedName name="SourcePLC3.3X">'[12]210-C'!$F$22,'[12]210-C'!$F$72</definedName>
    <definedName name="SourcePLC3.4" localSheetId="3">'[30]210-C'!$G$72,'[30]210-C'!$G$22</definedName>
    <definedName name="SourcePLC3.4">'[12]210-C'!$G$72,'[12]210-C'!$G$22</definedName>
    <definedName name="SourcePLC3.5X" localSheetId="3">'[30]210-C'!$H$22,'[30]210-C'!$H$72</definedName>
    <definedName name="SourcePLC3.5X">'[12]210-C'!$H$22,'[12]210-C'!$H$72</definedName>
    <definedName name="SourcePLC3X" localSheetId="3">'[30]210-C'!$K$72,'[30]210-C'!$K$22</definedName>
    <definedName name="SourcePLC3X">'[12]210-C'!$K$72,'[12]210-C'!$K$22</definedName>
    <definedName name="SourcePLC4.1" localSheetId="3">'[30]210-E'!$D$22,'[30]210-E'!$D$72</definedName>
    <definedName name="SourcePLC4.1">'[12]210-E'!$D$22,'[12]210-E'!$D$72</definedName>
    <definedName name="SourcePLC4.2" localSheetId="3">'[30]210-E'!$E$22,'[30]210-E'!$E$72</definedName>
    <definedName name="SourcePLC4.2">'[12]210-E'!$E$22,'[12]210-E'!$E$72</definedName>
    <definedName name="SourcePLC4.3X" localSheetId="3">'[30]210-E'!$F$22,'[30]210-E'!$F$72</definedName>
    <definedName name="SourcePLC4.3X">'[12]210-E'!$F$22,'[12]210-E'!$F$72</definedName>
    <definedName name="SourcePLC4.4" localSheetId="3">'[30]210-E'!$G$22,'[30]210-E'!$G$72</definedName>
    <definedName name="SourcePLC4.4">'[12]210-E'!$G$22,'[12]210-E'!$G$72</definedName>
    <definedName name="SourcePLC4.5X" localSheetId="3">'[30]210-E'!$H$22,'[30]210-E'!$H$72</definedName>
    <definedName name="SourcePLC4.5X">'[12]210-E'!$H$22,'[12]210-E'!$H$72</definedName>
    <definedName name="SourcePLC4X" localSheetId="3">'[30]210-E'!$K$22,'[30]210-E'!$K$72</definedName>
    <definedName name="SourcePLC4X">'[12]210-E'!$K$22,'[12]210-E'!$K$72</definedName>
    <definedName name="SourceTR1.1A.12" localSheetId="3">'[28]124'!$I$16,'[28]124'!$N$16,'[28]124'!$O$16</definedName>
    <definedName name="SourceTR1.1A.12">'[10]124'!$I$16,'[10]124'!$N$16,'[10]124'!$O$16</definedName>
    <definedName name="SourceTR4.12" localSheetId="3">'[28]124'!$I$35,'[28]124'!$N$35,'[28]124'!$O$35</definedName>
    <definedName name="SourceTR4.12">'[10]124'!$I$35,'[10]124'!$N$35,'[10]124'!$O$35</definedName>
    <definedName name="_SR6" localSheetId="3">[28]Master!$D$94</definedName>
    <definedName name="_SR6">[10]Master!$D$94</definedName>
    <definedName name="SRBB6" localSheetId="3">[28]Master!$D$103</definedName>
    <definedName name="SRBB6">[10]Master!$D$103</definedName>
    <definedName name="Src2NCI1" localSheetId="3">'[30]210-F'!$P$24,'[30]210-F'!$G$24</definedName>
    <definedName name="Src2NCI1">'[12]210-F'!$P$24,'[12]210-F'!$G$24</definedName>
    <definedName name="Src2NCI2" localSheetId="3">'[30]210-F'!$G$25,'[30]210-F'!$P$25</definedName>
    <definedName name="Src2NCI2">'[12]210-F'!$G$25,'[12]210-F'!$P$25</definedName>
    <definedName name="Src2NCI3" localSheetId="3">'[30]210-F'!$G$26,'[30]210-F'!$P$26</definedName>
    <definedName name="Src2NCI3">'[12]210-F'!$G$26,'[12]210-F'!$P$26</definedName>
    <definedName name="Src2NCI4" localSheetId="3">'[30]210-F'!$G$27,'[30]210-F'!$P$27</definedName>
    <definedName name="Src2NCI4">'[12]210-F'!$G$27,'[12]210-F'!$P$27</definedName>
    <definedName name="Src2NCI5" localSheetId="3">'[30]210-F'!$G$28,'[30]210-F'!$P$28</definedName>
    <definedName name="Src2NCI5">'[12]210-F'!$G$28,'[12]210-F'!$P$28</definedName>
    <definedName name="Src2NEP1" localSheetId="3">'[30]210-F'!$G$15,'[30]210-F'!$P$15</definedName>
    <definedName name="Src2NEP1">'[12]210-F'!$G$15,'[12]210-F'!$P$15</definedName>
    <definedName name="Src2NEP2" localSheetId="3">'[30]210-F'!$G$16,'[30]210-F'!$P$16</definedName>
    <definedName name="Src2NEP2">'[12]210-F'!$G$16,'[12]210-F'!$P$16</definedName>
    <definedName name="Src2NEP3" localSheetId="3">'[30]210-F'!$G$17,'[30]210-F'!$P$17</definedName>
    <definedName name="Src2NEP3">'[12]210-F'!$G$17,'[12]210-F'!$P$17</definedName>
    <definedName name="SRc2NEP4" localSheetId="3">'[30]210-F'!$G$18,'[30]210-F'!$P$18</definedName>
    <definedName name="SRc2NEP4">'[12]210-F'!$G$18,'[12]210-F'!$P$18</definedName>
    <definedName name="Src2NEP5" localSheetId="3">'[30]210-F'!$G$19,'[30]210-F'!$P$19</definedName>
    <definedName name="Src2NEP5">'[12]210-F'!$G$19,'[12]210-F'!$P$19</definedName>
    <definedName name="SRWW6" localSheetId="3">'[28]107-B'!$D$59</definedName>
    <definedName name="SRWW6">'[10]107-B'!$D$59</definedName>
    <definedName name="tbc" localSheetId="3">'[30]203-1'!$F$17,'[30]203-1'!$F$19,'[30]203-1'!$F$20,'[30]203-1'!$F$21,'[30]203-1'!$F$22,'[30]203-1'!$F$23,'[30]203-1'!$F$54,'[30]203-1'!$F$55,'[30]203-1'!$F$56,'[30]203-1'!$F$57,'[30]203-1'!$F$63,'[30]203-1'!$F$64,'[30]203-1'!$F$65,'[30]203-1'!$F$66,'[30]203-1'!$F$67,'[30]203-1'!$F$68,'[30]203-1'!$F$69,'[30]203-1'!$F$70,'[30]203-1'!$F$71,'[30]203-1'!$F$78,'[30]203-1'!$F$79,'[30]203-1'!$F$80,'[30]203-1'!$F$81,'[30]203-1'!$F$82</definedName>
    <definedName name="tbc">'[12]203-1'!$F$17,'[12]203-1'!$F$19,'[12]203-1'!$F$20,'[12]203-1'!$F$21,'[12]203-1'!$F$22,'[12]203-1'!$F$23,'[12]203-1'!$F$54,'[12]203-1'!$F$55,'[12]203-1'!$F$56,'[12]203-1'!$F$57,'[12]203-1'!$F$63,'[12]203-1'!$F$64,'[12]203-1'!$F$65,'[12]203-1'!$F$66,'[12]203-1'!$F$67,'[12]203-1'!$F$68,'[12]203-1'!$F$69,'[12]203-1'!$F$70,'[12]203-1'!$F$71,'[12]203-1'!$F$78,'[12]203-1'!$F$79,'[12]203-1'!$F$80,'[12]203-1'!$F$81,'[12]203-1'!$F$82</definedName>
    <definedName name="tbe" localSheetId="3">'[30]203-1'!$F$17,'[30]203-1'!$F$19,'[30]203-1'!$F$20,'[30]203-1'!$F$21,'[30]203-1'!$F$22,'[30]203-1'!$F$23,'[30]203-1'!$F$54,'[30]203-1'!$F$55,'[30]203-1'!$F$56,'[30]203-1'!$F$57,'[30]203-1'!$F$63,'[30]203-1'!$F$64,'[30]203-1'!$F$65,'[30]203-1'!$F$66,'[30]203-1'!$F$67,'[30]203-1'!$F$68,'[30]203-1'!$F$69,'[30]203-1'!$F$70,'[30]203-1'!$F$71,'[30]203-1'!$F$78,'[30]203-1'!$F$79,'[30]203-1'!$F$80,'[30]203-1'!$F$81,'[30]203-1'!$F$82</definedName>
    <definedName name="tbe">'[12]203-1'!$F$17,'[12]203-1'!$F$19,'[12]203-1'!$F$20,'[12]203-1'!$F$21,'[12]203-1'!$F$22,'[12]203-1'!$F$23,'[12]203-1'!$F$54,'[12]203-1'!$F$55,'[12]203-1'!$F$56,'[12]203-1'!$F$57,'[12]203-1'!$F$63,'[12]203-1'!$F$64,'[12]203-1'!$F$65,'[12]203-1'!$F$66,'[12]203-1'!$F$67,'[12]203-1'!$F$68,'[12]203-1'!$F$69,'[12]203-1'!$F$70,'[12]203-1'!$F$71,'[12]203-1'!$F$78,'[12]203-1'!$F$79,'[12]203-1'!$F$80,'[12]203-1'!$F$81,'[12]203-1'!$F$82</definedName>
    <definedName name="TEXT1" localSheetId="3">[23]Master!$C$1</definedName>
    <definedName name="TEXT1" localSheetId="2">[5]Master!$C$1</definedName>
    <definedName name="TEXT1">[5]Master!$C$1</definedName>
    <definedName name="TEXT2" localSheetId="3">[23]Master!$C$2</definedName>
    <definedName name="TEXT2" localSheetId="2">[5]Master!$C$2</definedName>
    <definedName name="TEXT2">[5]Master!$C$2</definedName>
    <definedName name="TextBlock100c" localSheetId="3">[31]DRP!#REF!</definedName>
    <definedName name="TextBlock100c">[13]DRP!#REF!</definedName>
    <definedName name="Textblock206" localSheetId="3">#REF!</definedName>
    <definedName name="Textblock206">#REF!</definedName>
    <definedName name="textblock206a" localSheetId="3">#REF!</definedName>
    <definedName name="textblock206a">#REF!</definedName>
    <definedName name="textblock206b" localSheetId="3">#REF!</definedName>
    <definedName name="textblock206b">#REF!</definedName>
    <definedName name="TextBlock209a" localSheetId="3">'[30]209'!#REF!</definedName>
    <definedName name="TextBlock209a">'[12]209'!#REF!</definedName>
    <definedName name="TextCaptive" localSheetId="3">[28]Master!$E$437</definedName>
    <definedName name="TextCaptive">[10]Master!$E$437</definedName>
    <definedName name="TextComplete" localSheetId="3">[26]A1!$E$410</definedName>
    <definedName name="TextComplete">[8]A1!$E$410</definedName>
    <definedName name="TextIncomplete" localSheetId="3">[26]A1!$E$411</definedName>
    <definedName name="TextIncomplete">[8]A1!$E$411</definedName>
    <definedName name="TextNotApplicable" localSheetId="3">[26]A1!$E$418</definedName>
    <definedName name="TextNotApplicable">[8]A1!$E$418</definedName>
    <definedName name="TextReinsurer" localSheetId="3">[28]Master!$E$438</definedName>
    <definedName name="TextReinsurer">[10]Master!$E$438</definedName>
    <definedName name="TextSeeAttachment" localSheetId="3">[28]Master!$E$414</definedName>
    <definedName name="TextSeeAttachment">[10]Master!$E$414</definedName>
    <definedName name="TextStampComplete" localSheetId="3">[23]Master!$E$412</definedName>
    <definedName name="TextStampComplete" localSheetId="2">[5]Master!$E$412</definedName>
    <definedName name="TextStampComplete">[5]Master!$E$412</definedName>
    <definedName name="TextStampIncomplete" localSheetId="3">[23]Master!$E$413</definedName>
    <definedName name="TextStampIncomplete" localSheetId="2">[5]Master!$E$413</definedName>
    <definedName name="TextStampIncomplete">[5]Master!$E$413</definedName>
    <definedName name="TextStampInsolvent" localSheetId="3">[28]Master!$E$422</definedName>
    <definedName name="TextStampInsolvent">[10]Master!$E$422</definedName>
    <definedName name="TextstampNoSurplus" localSheetId="3">[28]Master!$E$425</definedName>
    <definedName name="TextstampNoSurplus">[10]Master!$E$425</definedName>
    <definedName name="TextStampSolvent" localSheetId="3">[28]Master!$E$423</definedName>
    <definedName name="TextStampSolvent">[10]Master!$E$423</definedName>
    <definedName name="TextstampSurplus" localSheetId="3">[28]Master!$E$424</definedName>
    <definedName name="TextstampSurplus">[10]Master!$E$424</definedName>
    <definedName name="trustee" localSheetId="0">Cover!$B$15</definedName>
    <definedName name="trustee">#REF!</definedName>
    <definedName name="YEAR_TEXT" localSheetId="3">[23]Master!$C$4</definedName>
    <definedName name="YEAR_TEXT" localSheetId="2">[5]Master!$C$4</definedName>
    <definedName name="YEAR_TEXT">[5]Master!$C$4</definedName>
    <definedName name="Yes">#REF!</definedName>
  </definedNames>
  <calcPr calcId="145621" fullCalcOnLoad="1"/>
</workbook>
</file>

<file path=xl/calcChain.xml><?xml version="1.0" encoding="utf-8"?>
<calcChain xmlns="http://schemas.openxmlformats.org/spreadsheetml/2006/main">
  <c r="F53" i="3" l="1"/>
  <c r="E53" i="3"/>
  <c r="D53" i="3"/>
  <c r="C53" i="3"/>
  <c r="B53" i="3"/>
  <c r="C1" i="3"/>
  <c r="A94" i="3"/>
  <c r="E113" i="2"/>
  <c r="C180" i="3"/>
  <c r="F113" i="2"/>
  <c r="D180" i="3"/>
  <c r="F94" i="2"/>
  <c r="F99" i="2"/>
  <c r="D169" i="3"/>
  <c r="E94" i="2"/>
  <c r="D94" i="2"/>
  <c r="B165" i="3"/>
  <c r="E75" i="2"/>
  <c r="F61" i="2"/>
  <c r="D147" i="3"/>
  <c r="E61" i="2"/>
  <c r="D61" i="2"/>
  <c r="B147" i="3"/>
  <c r="F50" i="2"/>
  <c r="E50" i="2"/>
  <c r="E55" i="2"/>
  <c r="F31" i="2"/>
  <c r="D127" i="3"/>
  <c r="E31" i="2"/>
  <c r="E41" i="2"/>
  <c r="F28" i="2"/>
  <c r="E28" i="2"/>
  <c r="E18" i="2"/>
  <c r="F15" i="2"/>
  <c r="D117" i="3"/>
  <c r="E15" i="2"/>
  <c r="D150" i="1"/>
  <c r="D141" i="1"/>
  <c r="D123" i="1"/>
  <c r="D112" i="1"/>
  <c r="G53" i="1"/>
  <c r="F44" i="3"/>
  <c r="F53" i="1"/>
  <c r="D179" i="3"/>
  <c r="D178" i="3"/>
  <c r="D177" i="3"/>
  <c r="D176" i="3"/>
  <c r="D175" i="3"/>
  <c r="D174" i="3"/>
  <c r="D173" i="3"/>
  <c r="D172" i="3"/>
  <c r="D171" i="3"/>
  <c r="D170" i="3"/>
  <c r="D168" i="3"/>
  <c r="D167" i="3"/>
  <c r="D166" i="3"/>
  <c r="D165" i="3"/>
  <c r="D164" i="3"/>
  <c r="D163" i="3"/>
  <c r="D162" i="3"/>
  <c r="D161" i="3"/>
  <c r="D160" i="3"/>
  <c r="D158" i="3"/>
  <c r="D157" i="3"/>
  <c r="D156" i="3"/>
  <c r="D154" i="3"/>
  <c r="D153" i="3"/>
  <c r="D152" i="3"/>
  <c r="D151" i="3"/>
  <c r="D150" i="3"/>
  <c r="D149" i="3"/>
  <c r="D148" i="3"/>
  <c r="D144" i="3"/>
  <c r="D143" i="3"/>
  <c r="D142" i="3"/>
  <c r="D141" i="3"/>
  <c r="D140" i="3"/>
  <c r="D139" i="3"/>
  <c r="D138" i="3"/>
  <c r="D137" i="3"/>
  <c r="D135" i="3"/>
  <c r="D134" i="3"/>
  <c r="D132" i="3"/>
  <c r="D131" i="3"/>
  <c r="D129" i="3"/>
  <c r="D128" i="3"/>
  <c r="D126" i="3"/>
  <c r="D125" i="3"/>
  <c r="D124" i="3"/>
  <c r="D122" i="3"/>
  <c r="D121" i="3"/>
  <c r="D119" i="3"/>
  <c r="D118" i="3"/>
  <c r="D115" i="3"/>
  <c r="C179" i="3"/>
  <c r="C178" i="3"/>
  <c r="C177" i="3"/>
  <c r="C176" i="3"/>
  <c r="C175" i="3"/>
  <c r="C174" i="3"/>
  <c r="C173" i="3"/>
  <c r="C172" i="3"/>
  <c r="C171" i="3"/>
  <c r="C170" i="3"/>
  <c r="C168" i="3"/>
  <c r="C167" i="3"/>
  <c r="C166" i="3"/>
  <c r="C165" i="3"/>
  <c r="C164" i="3"/>
  <c r="C163" i="3"/>
  <c r="C162" i="3"/>
  <c r="C161" i="3"/>
  <c r="C160" i="3"/>
  <c r="C158" i="3"/>
  <c r="C157" i="3"/>
  <c r="C156" i="3"/>
  <c r="C154" i="3"/>
  <c r="C153" i="3"/>
  <c r="C152" i="3"/>
  <c r="C151" i="3"/>
  <c r="C150" i="3"/>
  <c r="C149" i="3"/>
  <c r="C148" i="3"/>
  <c r="C147" i="3"/>
  <c r="C144" i="3"/>
  <c r="C143" i="3"/>
  <c r="C142" i="3"/>
  <c r="C141" i="3"/>
  <c r="C140" i="3"/>
  <c r="C139" i="3"/>
  <c r="C138" i="3"/>
  <c r="C137" i="3"/>
  <c r="C135" i="3"/>
  <c r="C134" i="3"/>
  <c r="C132" i="3"/>
  <c r="C131" i="3"/>
  <c r="C129" i="3"/>
  <c r="C128" i="3"/>
  <c r="C127" i="3"/>
  <c r="C125" i="3"/>
  <c r="C124" i="3"/>
  <c r="C122" i="3"/>
  <c r="C121" i="3"/>
  <c r="C119" i="3"/>
  <c r="C118" i="3"/>
  <c r="C117" i="3"/>
  <c r="C115" i="3"/>
  <c r="B185" i="3"/>
  <c r="C106" i="3"/>
  <c r="F105" i="3"/>
  <c r="E105" i="3"/>
  <c r="D105" i="3"/>
  <c r="C105" i="3"/>
  <c r="F102" i="3"/>
  <c r="F101" i="3"/>
  <c r="F100" i="3"/>
  <c r="F99" i="3"/>
  <c r="F98" i="3"/>
  <c r="F97" i="3"/>
  <c r="F96" i="3"/>
  <c r="F94" i="3"/>
  <c r="E102" i="3"/>
  <c r="E101" i="3"/>
  <c r="E100" i="3"/>
  <c r="E99" i="3"/>
  <c r="E98" i="3"/>
  <c r="E97" i="3"/>
  <c r="E96" i="3"/>
  <c r="E94" i="3"/>
  <c r="D102" i="3"/>
  <c r="D101" i="3"/>
  <c r="D100" i="3"/>
  <c r="D99" i="3"/>
  <c r="D98" i="3"/>
  <c r="D97" i="3"/>
  <c r="D96" i="3"/>
  <c r="D94" i="3"/>
  <c r="C102" i="3"/>
  <c r="C101" i="3"/>
  <c r="C100" i="3"/>
  <c r="C99" i="3"/>
  <c r="C98" i="3"/>
  <c r="C97" i="3"/>
  <c r="C96" i="3"/>
  <c r="C95" i="3"/>
  <c r="C94" i="3"/>
  <c r="F92" i="3"/>
  <c r="E92" i="3"/>
  <c r="D92" i="3"/>
  <c r="C92" i="3"/>
  <c r="C91" i="3"/>
  <c r="D91" i="3"/>
  <c r="E91" i="3"/>
  <c r="F91" i="3"/>
  <c r="F89" i="3"/>
  <c r="E89" i="3"/>
  <c r="D89" i="3"/>
  <c r="C89" i="3"/>
  <c r="F88" i="3"/>
  <c r="E88" i="3"/>
  <c r="D88" i="3"/>
  <c r="C88" i="3"/>
  <c r="F84" i="3"/>
  <c r="E84" i="3"/>
  <c r="D84" i="3"/>
  <c r="C84" i="3"/>
  <c r="F80" i="3"/>
  <c r="F79" i="3"/>
  <c r="F78" i="3"/>
  <c r="F77" i="3"/>
  <c r="F76" i="3"/>
  <c r="F75" i="3"/>
  <c r="F73" i="3"/>
  <c r="C80" i="3"/>
  <c r="C79" i="3"/>
  <c r="C78" i="3"/>
  <c r="C77" i="3"/>
  <c r="C76" i="3"/>
  <c r="C75" i="3"/>
  <c r="C73" i="3"/>
  <c r="D80" i="3"/>
  <c r="D79" i="3"/>
  <c r="D78" i="3"/>
  <c r="D77" i="3"/>
  <c r="D76" i="3"/>
  <c r="D75" i="3"/>
  <c r="D73" i="3"/>
  <c r="E80" i="3"/>
  <c r="E79" i="3"/>
  <c r="E78" i="3"/>
  <c r="E77" i="3"/>
  <c r="E76" i="3"/>
  <c r="E75" i="3"/>
  <c r="E73" i="3"/>
  <c r="F72" i="3"/>
  <c r="E72" i="3"/>
  <c r="D72" i="3"/>
  <c r="C72" i="3"/>
  <c r="A3" i="3"/>
  <c r="A2" i="3"/>
  <c r="B4" i="2"/>
  <c r="B4" i="1"/>
  <c r="B1" i="2"/>
  <c r="B1" i="1"/>
  <c r="D15" i="1"/>
  <c r="C9" i="3"/>
  <c r="B184" i="3"/>
  <c r="B183" i="3"/>
  <c r="F111" i="3"/>
  <c r="E111" i="3"/>
  <c r="D111" i="3"/>
  <c r="C111" i="3"/>
  <c r="F110" i="3"/>
  <c r="E110" i="3"/>
  <c r="D110" i="3"/>
  <c r="C110" i="3"/>
  <c r="F109" i="3"/>
  <c r="E109" i="3"/>
  <c r="D109" i="3"/>
  <c r="C109" i="3"/>
  <c r="F108" i="3"/>
  <c r="E108" i="3"/>
  <c r="D108" i="3"/>
  <c r="C108" i="3"/>
  <c r="F107" i="3"/>
  <c r="E107" i="3"/>
  <c r="D107" i="3"/>
  <c r="C107" i="3"/>
  <c r="F87" i="3"/>
  <c r="E87" i="3"/>
  <c r="D87" i="3"/>
  <c r="C87" i="3"/>
  <c r="F86" i="3"/>
  <c r="E86" i="3"/>
  <c r="D86" i="3"/>
  <c r="C86" i="3"/>
  <c r="F83" i="3"/>
  <c r="E83" i="3"/>
  <c r="D83" i="3"/>
  <c r="C83" i="3"/>
  <c r="F70" i="3"/>
  <c r="E70" i="3"/>
  <c r="D70" i="3"/>
  <c r="C70" i="3"/>
  <c r="F69" i="3"/>
  <c r="E69" i="3"/>
  <c r="D69" i="3"/>
  <c r="C69" i="3"/>
  <c r="F68" i="3"/>
  <c r="E68" i="3"/>
  <c r="D68" i="3"/>
  <c r="C68" i="3"/>
  <c r="F67" i="3"/>
  <c r="E67" i="3"/>
  <c r="D67" i="3"/>
  <c r="C67" i="3"/>
  <c r="F66" i="3"/>
  <c r="E66" i="3"/>
  <c r="D66" i="3"/>
  <c r="C66" i="3"/>
  <c r="F65" i="3"/>
  <c r="E65" i="3"/>
  <c r="D65" i="3"/>
  <c r="C65" i="3"/>
  <c r="F63" i="3"/>
  <c r="E63" i="3"/>
  <c r="D63" i="3"/>
  <c r="C63" i="3"/>
  <c r="F62" i="3"/>
  <c r="E62" i="3"/>
  <c r="D62" i="3"/>
  <c r="C62" i="3"/>
  <c r="F58" i="3"/>
  <c r="E58" i="3"/>
  <c r="D58" i="3"/>
  <c r="C58" i="3"/>
  <c r="F57" i="3"/>
  <c r="E57" i="3"/>
  <c r="D57" i="3"/>
  <c r="C57" i="3"/>
  <c r="F54" i="3"/>
  <c r="E54" i="3"/>
  <c r="D54" i="3"/>
  <c r="C54" i="3"/>
  <c r="F52" i="3"/>
  <c r="E52" i="3"/>
  <c r="D52" i="3"/>
  <c r="C52" i="3"/>
  <c r="F51" i="3"/>
  <c r="E51" i="3"/>
  <c r="D51" i="3"/>
  <c r="C51" i="3"/>
  <c r="F50" i="3"/>
  <c r="E50" i="3"/>
  <c r="D50" i="3"/>
  <c r="C50" i="3"/>
  <c r="F49" i="3"/>
  <c r="E49" i="3"/>
  <c r="D49" i="3"/>
  <c r="C49" i="3"/>
  <c r="F47" i="3"/>
  <c r="E47" i="3"/>
  <c r="D47" i="3"/>
  <c r="C47" i="3"/>
  <c r="F46" i="3"/>
  <c r="E46" i="3"/>
  <c r="D46" i="3"/>
  <c r="C46" i="3"/>
  <c r="D45" i="3"/>
  <c r="C45" i="3"/>
  <c r="C54" i="1"/>
  <c r="B45" i="3"/>
  <c r="E44" i="3"/>
  <c r="F43" i="3"/>
  <c r="E43" i="3"/>
  <c r="D43" i="3"/>
  <c r="C43" i="3"/>
  <c r="F42" i="3"/>
  <c r="E42" i="3"/>
  <c r="D42" i="3"/>
  <c r="C42" i="3"/>
  <c r="F40" i="3"/>
  <c r="E40" i="3"/>
  <c r="D40" i="3"/>
  <c r="C40" i="3"/>
  <c r="F39" i="3"/>
  <c r="E39" i="3"/>
  <c r="D39" i="3"/>
  <c r="C39" i="3"/>
  <c r="F37" i="3"/>
  <c r="E37" i="3"/>
  <c r="D37" i="3"/>
  <c r="C37" i="3"/>
  <c r="F36" i="3"/>
  <c r="E36" i="3"/>
  <c r="D36" i="3"/>
  <c r="C36" i="3"/>
  <c r="F34" i="3"/>
  <c r="E34" i="3"/>
  <c r="D34" i="3"/>
  <c r="C34" i="3"/>
  <c r="F33" i="3"/>
  <c r="E33" i="3"/>
  <c r="D33" i="3"/>
  <c r="C33" i="3"/>
  <c r="F30" i="3"/>
  <c r="E30" i="3"/>
  <c r="D30" i="3"/>
  <c r="C30" i="3"/>
  <c r="F29" i="3"/>
  <c r="E29" i="3"/>
  <c r="D29" i="3"/>
  <c r="C29" i="3"/>
  <c r="F28" i="3"/>
  <c r="E28" i="3"/>
  <c r="D28" i="3"/>
  <c r="C28" i="3"/>
  <c r="F26" i="3"/>
  <c r="E26" i="3"/>
  <c r="D26" i="3"/>
  <c r="C26" i="3"/>
  <c r="F25" i="3"/>
  <c r="E25" i="3"/>
  <c r="D25" i="3"/>
  <c r="C25" i="3"/>
  <c r="F23" i="3"/>
  <c r="E23" i="3"/>
  <c r="D23" i="3"/>
  <c r="C23" i="3"/>
  <c r="F22" i="3"/>
  <c r="E22" i="3"/>
  <c r="D22" i="3"/>
  <c r="C22" i="3"/>
  <c r="F20" i="3"/>
  <c r="E20" i="3"/>
  <c r="D20" i="3"/>
  <c r="C20" i="3"/>
  <c r="F19" i="3"/>
  <c r="E19" i="3"/>
  <c r="D19" i="3"/>
  <c r="C19" i="3"/>
  <c r="F16" i="3"/>
  <c r="E16" i="3"/>
  <c r="D16" i="3"/>
  <c r="C16" i="3"/>
  <c r="F15" i="3"/>
  <c r="E15" i="3"/>
  <c r="D15" i="3"/>
  <c r="C15" i="3"/>
  <c r="F13" i="3"/>
  <c r="E13" i="3"/>
  <c r="D13" i="3"/>
  <c r="C13" i="3"/>
  <c r="F12" i="3"/>
  <c r="E12" i="3"/>
  <c r="D12" i="3"/>
  <c r="C12" i="3"/>
  <c r="F10" i="3"/>
  <c r="E10" i="3"/>
  <c r="D10" i="3"/>
  <c r="C10" i="3"/>
  <c r="G15" i="1"/>
  <c r="F9" i="3"/>
  <c r="F15" i="1"/>
  <c r="E9" i="3"/>
  <c r="E15" i="1"/>
  <c r="D9" i="3"/>
  <c r="F8" i="3"/>
  <c r="E8" i="3"/>
  <c r="D8" i="3"/>
  <c r="C8" i="3"/>
  <c r="C13" i="1"/>
  <c r="B8" i="3"/>
  <c r="F7" i="3"/>
  <c r="E7" i="3"/>
  <c r="D7" i="3"/>
  <c r="C7" i="3"/>
  <c r="C12" i="1"/>
  <c r="B7" i="3"/>
  <c r="F6" i="3"/>
  <c r="C6" i="3"/>
  <c r="C11" i="1"/>
  <c r="B6" i="3"/>
  <c r="C87" i="1"/>
  <c r="B72" i="3"/>
  <c r="C77" i="1"/>
  <c r="B62" i="3"/>
  <c r="D79" i="1"/>
  <c r="D57" i="1"/>
  <c r="E20" i="1"/>
  <c r="E23" i="1"/>
  <c r="E27" i="1"/>
  <c r="E30" i="1"/>
  <c r="E26" i="1"/>
  <c r="E33" i="1"/>
  <c r="E36" i="1"/>
  <c r="E41" i="1"/>
  <c r="E44" i="1"/>
  <c r="E40" i="1"/>
  <c r="E47" i="1"/>
  <c r="E50" i="1"/>
  <c r="E53" i="1"/>
  <c r="D44" i="3"/>
  <c r="E57" i="1"/>
  <c r="D48" i="3"/>
  <c r="F20" i="1"/>
  <c r="E11" i="3"/>
  <c r="F23" i="1"/>
  <c r="E14" i="3"/>
  <c r="F27" i="1"/>
  <c r="E18" i="3"/>
  <c r="F30" i="1"/>
  <c r="E21" i="3"/>
  <c r="F33" i="1"/>
  <c r="E24" i="3"/>
  <c r="F36" i="1"/>
  <c r="E27" i="3"/>
  <c r="F41" i="1"/>
  <c r="E32" i="3"/>
  <c r="F44" i="1"/>
  <c r="E35" i="3"/>
  <c r="F47" i="1"/>
  <c r="E38" i="3"/>
  <c r="F50" i="1"/>
  <c r="E41" i="3"/>
  <c r="F57" i="1"/>
  <c r="E48" i="3"/>
  <c r="G20" i="1"/>
  <c r="F11" i="3"/>
  <c r="G23" i="1"/>
  <c r="F14" i="3"/>
  <c r="G27" i="1"/>
  <c r="F18" i="3"/>
  <c r="G30" i="1"/>
  <c r="F21" i="3"/>
  <c r="G33" i="1"/>
  <c r="F24" i="3"/>
  <c r="G36" i="1"/>
  <c r="F27" i="3"/>
  <c r="G41" i="1"/>
  <c r="F32" i="3"/>
  <c r="G44" i="1"/>
  <c r="F35" i="3"/>
  <c r="G47" i="1"/>
  <c r="F38" i="3"/>
  <c r="G50" i="1"/>
  <c r="F41" i="3"/>
  <c r="G57" i="1"/>
  <c r="F48" i="3"/>
  <c r="D20" i="1"/>
  <c r="D65" i="1"/>
  <c r="D71" i="1"/>
  <c r="D23" i="1"/>
  <c r="C14" i="3"/>
  <c r="D27" i="1"/>
  <c r="C18" i="3"/>
  <c r="D30" i="1"/>
  <c r="C21" i="3"/>
  <c r="D26" i="1"/>
  <c r="C17" i="3"/>
  <c r="D33" i="1"/>
  <c r="C24" i="3"/>
  <c r="D36" i="1"/>
  <c r="C27" i="3"/>
  <c r="D41" i="1"/>
  <c r="C32" i="3"/>
  <c r="D44" i="1"/>
  <c r="C35" i="3"/>
  <c r="D47" i="1"/>
  <c r="C38" i="3"/>
  <c r="D40" i="1"/>
  <c r="C31" i="3"/>
  <c r="D50" i="1"/>
  <c r="C41" i="3"/>
  <c r="D53" i="1"/>
  <c r="C44" i="3"/>
  <c r="E141" i="1"/>
  <c r="D106" i="3"/>
  <c r="E150" i="1"/>
  <c r="D112" i="3"/>
  <c r="F141" i="1"/>
  <c r="E106" i="3"/>
  <c r="F150" i="1"/>
  <c r="E112" i="3"/>
  <c r="G141" i="1"/>
  <c r="F106" i="3"/>
  <c r="G150" i="1"/>
  <c r="G155" i="1"/>
  <c r="F113" i="3"/>
  <c r="F75" i="2"/>
  <c r="D155" i="3"/>
  <c r="D78" i="2"/>
  <c r="B158" i="3"/>
  <c r="D77" i="2"/>
  <c r="B157" i="3"/>
  <c r="D76" i="2"/>
  <c r="B156" i="3"/>
  <c r="D73" i="2"/>
  <c r="B154" i="3"/>
  <c r="D71" i="2"/>
  <c r="B153" i="3"/>
  <c r="D69" i="2"/>
  <c r="B152" i="3"/>
  <c r="D67" i="2"/>
  <c r="B151" i="3"/>
  <c r="D65" i="2"/>
  <c r="B150" i="3"/>
  <c r="D63" i="2"/>
  <c r="B149" i="3"/>
  <c r="D62" i="2"/>
  <c r="B148" i="3"/>
  <c r="D49" i="2"/>
  <c r="B140" i="3"/>
  <c r="D48" i="2"/>
  <c r="B139" i="3"/>
  <c r="D45" i="2"/>
  <c r="B138" i="3"/>
  <c r="D43" i="2"/>
  <c r="B137" i="3"/>
  <c r="F37" i="2"/>
  <c r="D133" i="3"/>
  <c r="E37" i="2"/>
  <c r="C133" i="3"/>
  <c r="F34" i="2"/>
  <c r="F41" i="2"/>
  <c r="D136" i="3"/>
  <c r="D130" i="3"/>
  <c r="E34" i="2"/>
  <c r="C130" i="3"/>
  <c r="D26" i="2"/>
  <c r="B125" i="3"/>
  <c r="F18" i="2"/>
  <c r="D120" i="3"/>
  <c r="D114" i="1"/>
  <c r="C90" i="3"/>
  <c r="D118" i="1"/>
  <c r="C93" i="3"/>
  <c r="E112" i="1"/>
  <c r="E114" i="1"/>
  <c r="E118" i="1"/>
  <c r="F112" i="1"/>
  <c r="F118" i="1"/>
  <c r="F114" i="1"/>
  <c r="E90" i="3"/>
  <c r="E93" i="3"/>
  <c r="G112" i="1"/>
  <c r="G114" i="1"/>
  <c r="F90" i="3"/>
  <c r="G79" i="1"/>
  <c r="G76" i="1"/>
  <c r="G89" i="1"/>
  <c r="G86" i="1"/>
  <c r="F71" i="3"/>
  <c r="G99" i="1"/>
  <c r="F82" i="3"/>
  <c r="F79" i="1"/>
  <c r="E64" i="3"/>
  <c r="F89" i="1"/>
  <c r="F86" i="1"/>
  <c r="E71" i="3"/>
  <c r="F99" i="1"/>
  <c r="E79" i="1"/>
  <c r="E76" i="1"/>
  <c r="E89" i="1"/>
  <c r="E99" i="1"/>
  <c r="D82" i="3"/>
  <c r="D89" i="1"/>
  <c r="D86" i="1"/>
  <c r="D99" i="1"/>
  <c r="C82" i="3"/>
  <c r="D67" i="1"/>
  <c r="C56" i="3"/>
  <c r="E67" i="1"/>
  <c r="D56" i="3"/>
  <c r="F67" i="1"/>
  <c r="E56" i="3"/>
  <c r="G67" i="1"/>
  <c r="F56" i="3"/>
  <c r="D15" i="2"/>
  <c r="B117" i="3"/>
  <c r="D9" i="2"/>
  <c r="B115" i="3"/>
  <c r="E123" i="1"/>
  <c r="D95" i="3"/>
  <c r="F123" i="1"/>
  <c r="E95" i="3"/>
  <c r="G123" i="1"/>
  <c r="F95" i="3"/>
  <c r="C68" i="1"/>
  <c r="B57" i="3"/>
  <c r="C69" i="1"/>
  <c r="B58" i="3"/>
  <c r="C19" i="1"/>
  <c r="B10" i="3"/>
  <c r="C115" i="1"/>
  <c r="B91" i="3"/>
  <c r="C116" i="1"/>
  <c r="B92" i="3"/>
  <c r="C29" i="1"/>
  <c r="B20" i="3"/>
  <c r="C28" i="1"/>
  <c r="B19" i="3"/>
  <c r="C32" i="1"/>
  <c r="B23" i="3"/>
  <c r="C31" i="1"/>
  <c r="B22" i="3"/>
  <c r="D37" i="2"/>
  <c r="B133" i="3"/>
  <c r="D39" i="2"/>
  <c r="B135" i="3"/>
  <c r="D38" i="2"/>
  <c r="B134" i="3"/>
  <c r="D36" i="2"/>
  <c r="B132" i="3"/>
  <c r="D35" i="2"/>
  <c r="B131" i="3"/>
  <c r="D34" i="2"/>
  <c r="B130" i="3"/>
  <c r="D32" i="2"/>
  <c r="B128" i="3"/>
  <c r="D33" i="2"/>
  <c r="B129" i="3"/>
  <c r="C95" i="1"/>
  <c r="B80" i="3"/>
  <c r="C94" i="1"/>
  <c r="B79" i="3"/>
  <c r="C93" i="1"/>
  <c r="B78" i="3"/>
  <c r="C92" i="1"/>
  <c r="B77" i="3"/>
  <c r="C91" i="1"/>
  <c r="B76" i="3"/>
  <c r="C90" i="1"/>
  <c r="B75" i="3"/>
  <c r="C88" i="1"/>
  <c r="B73" i="3"/>
  <c r="C101" i="1"/>
  <c r="B84" i="3"/>
  <c r="C100" i="1"/>
  <c r="B83" i="3"/>
  <c r="C82" i="1"/>
  <c r="B67" i="3"/>
  <c r="C83" i="1"/>
  <c r="B68" i="3"/>
  <c r="C84" i="1"/>
  <c r="B69" i="3"/>
  <c r="C85" i="1"/>
  <c r="B70" i="3"/>
  <c r="C78" i="1"/>
  <c r="B63" i="3"/>
  <c r="C81" i="1"/>
  <c r="B66" i="3"/>
  <c r="C80" i="1"/>
  <c r="B65" i="3"/>
  <c r="C59" i="1"/>
  <c r="B50" i="3"/>
  <c r="C58" i="1"/>
  <c r="B49" i="3"/>
  <c r="C55" i="1"/>
  <c r="B46" i="3"/>
  <c r="C56" i="1"/>
  <c r="B47" i="3"/>
  <c r="C49" i="1"/>
  <c r="B40" i="3"/>
  <c r="C48" i="1"/>
  <c r="B39" i="3"/>
  <c r="C46" i="1"/>
  <c r="B37" i="3"/>
  <c r="C45" i="1"/>
  <c r="B36" i="3"/>
  <c r="C38" i="1"/>
  <c r="B29" i="3"/>
  <c r="C37" i="1"/>
  <c r="B28" i="3"/>
  <c r="C35" i="1"/>
  <c r="B26" i="3"/>
  <c r="C34" i="1"/>
  <c r="B25" i="3"/>
  <c r="C25" i="1"/>
  <c r="B16" i="3"/>
  <c r="C24" i="1"/>
  <c r="B15" i="3"/>
  <c r="C22" i="1"/>
  <c r="B13" i="3"/>
  <c r="C21" i="1"/>
  <c r="B12" i="3"/>
  <c r="C39" i="1"/>
  <c r="B30" i="3"/>
  <c r="C42" i="1"/>
  <c r="B33" i="3"/>
  <c r="C43" i="1"/>
  <c r="B34" i="3"/>
  <c r="C51" i="1"/>
  <c r="B42" i="3"/>
  <c r="C52" i="1"/>
  <c r="B43" i="3"/>
  <c r="C60" i="1"/>
  <c r="B51" i="3"/>
  <c r="C61" i="1"/>
  <c r="B52" i="3"/>
  <c r="C62" i="1"/>
  <c r="C63" i="1"/>
  <c r="B54" i="3"/>
  <c r="D31" i="2"/>
  <c r="B127" i="3"/>
  <c r="C108" i="1"/>
  <c r="B87" i="3"/>
  <c r="C67" i="1"/>
  <c r="B56" i="3"/>
  <c r="C153" i="1"/>
  <c r="C152" i="1"/>
  <c r="C151" i="1"/>
  <c r="D95" i="2"/>
  <c r="B166" i="3"/>
  <c r="D96" i="2"/>
  <c r="B167" i="3"/>
  <c r="D97" i="2"/>
  <c r="B168" i="3"/>
  <c r="D92" i="2"/>
  <c r="B164" i="3"/>
  <c r="D90" i="2"/>
  <c r="B163" i="3"/>
  <c r="D88" i="2"/>
  <c r="B162" i="3"/>
  <c r="D86" i="2"/>
  <c r="B161" i="3"/>
  <c r="D84" i="2"/>
  <c r="B160" i="3"/>
  <c r="C141" i="1"/>
  <c r="B106" i="3"/>
  <c r="C139" i="1"/>
  <c r="B105" i="3"/>
  <c r="C149" i="1"/>
  <c r="B111" i="3"/>
  <c r="C148" i="1"/>
  <c r="B110" i="3"/>
  <c r="C147" i="1"/>
  <c r="B109" i="3"/>
  <c r="C146" i="1"/>
  <c r="B108" i="3"/>
  <c r="C145" i="1"/>
  <c r="B107" i="3"/>
  <c r="C130" i="1"/>
  <c r="B102" i="3"/>
  <c r="C129" i="1"/>
  <c r="B101" i="3"/>
  <c r="C128" i="1"/>
  <c r="B100" i="3"/>
  <c r="C127" i="1"/>
  <c r="B99" i="3"/>
  <c r="C126" i="1"/>
  <c r="B98" i="3"/>
  <c r="C125" i="1"/>
  <c r="B97" i="3"/>
  <c r="C124" i="1"/>
  <c r="B96" i="3"/>
  <c r="C122" i="1"/>
  <c r="B94" i="3"/>
  <c r="C110" i="1"/>
  <c r="B89" i="3"/>
  <c r="C107" i="1"/>
  <c r="B86" i="3"/>
  <c r="C109" i="1"/>
  <c r="B88" i="3"/>
  <c r="D25" i="2"/>
  <c r="B124" i="3"/>
  <c r="D20" i="2"/>
  <c r="B122" i="3"/>
  <c r="D19" i="2"/>
  <c r="B121" i="3"/>
  <c r="D17" i="2"/>
  <c r="B119" i="3"/>
  <c r="D16" i="2"/>
  <c r="B118" i="3"/>
  <c r="D51" i="2"/>
  <c r="B142" i="3"/>
  <c r="D52" i="2"/>
  <c r="B143" i="3"/>
  <c r="D53" i="2"/>
  <c r="B144" i="3"/>
  <c r="D111" i="2"/>
  <c r="B179" i="3"/>
  <c r="D110" i="2"/>
  <c r="B178" i="3"/>
  <c r="D109" i="2"/>
  <c r="B177" i="3"/>
  <c r="D108" i="2"/>
  <c r="B176" i="3"/>
  <c r="D107" i="2"/>
  <c r="B175" i="3"/>
  <c r="D106" i="2"/>
  <c r="B174" i="3"/>
  <c r="D105" i="2"/>
  <c r="B173" i="3"/>
  <c r="D104" i="2"/>
  <c r="B172" i="3"/>
  <c r="D103" i="2"/>
  <c r="B171" i="3"/>
  <c r="D102" i="2"/>
  <c r="B170" i="3"/>
  <c r="C112" i="1"/>
  <c r="C71" i="3"/>
  <c r="G136" i="1"/>
  <c r="F104" i="3"/>
  <c r="C55" i="3"/>
  <c r="C136" i="3"/>
  <c r="C145" i="3"/>
  <c r="D61" i="3"/>
  <c r="E75" i="1"/>
  <c r="F61" i="3"/>
  <c r="G75" i="1"/>
  <c r="G132" i="1"/>
  <c r="F103" i="3"/>
  <c r="F132" i="1"/>
  <c r="E103" i="3"/>
  <c r="E132" i="1"/>
  <c r="D103" i="3"/>
  <c r="F22" i="2"/>
  <c r="D123" i="3"/>
  <c r="F80" i="2"/>
  <c r="F155" i="1"/>
  <c r="E113" i="3"/>
  <c r="E155" i="1"/>
  <c r="G40" i="1"/>
  <c r="G26" i="1"/>
  <c r="D11" i="3"/>
  <c r="C53" i="1"/>
  <c r="B44" i="3"/>
  <c r="D64" i="3"/>
  <c r="F64" i="3"/>
  <c r="E74" i="3"/>
  <c r="D74" i="3"/>
  <c r="C74" i="3"/>
  <c r="F74" i="3"/>
  <c r="F112" i="3"/>
  <c r="F76" i="1"/>
  <c r="D76" i="1"/>
  <c r="C61" i="3"/>
  <c r="E99" i="2"/>
  <c r="D113" i="2"/>
  <c r="B180" i="3"/>
  <c r="C15" i="1"/>
  <c r="B9" i="3"/>
  <c r="C11" i="3"/>
  <c r="C76" i="1"/>
  <c r="B61" i="3"/>
  <c r="D75" i="1"/>
  <c r="D97" i="1"/>
  <c r="F17" i="3"/>
  <c r="E136" i="1"/>
  <c r="D113" i="3"/>
  <c r="D159" i="3"/>
  <c r="F58" i="2"/>
  <c r="D146" i="3"/>
  <c r="C169" i="3"/>
  <c r="D99" i="2"/>
  <c r="B169" i="3"/>
  <c r="F75" i="1"/>
  <c r="E60" i="3"/>
  <c r="E61" i="3"/>
  <c r="F31" i="3"/>
  <c r="F136" i="1"/>
  <c r="E104" i="3"/>
  <c r="G97" i="1"/>
  <c r="F60" i="3"/>
  <c r="D60" i="3"/>
  <c r="G65" i="1"/>
  <c r="G71" i="1"/>
  <c r="F97" i="1"/>
  <c r="E81" i="3"/>
  <c r="F55" i="3"/>
  <c r="G103" i="1"/>
  <c r="F85" i="3"/>
  <c r="F81" i="3"/>
  <c r="D104" i="3"/>
  <c r="C59" i="3"/>
  <c r="D17" i="3"/>
  <c r="D93" i="3"/>
  <c r="D31" i="3"/>
  <c r="C60" i="3"/>
  <c r="C75" i="1"/>
  <c r="B60" i="3"/>
  <c r="G118" i="1"/>
  <c r="F93" i="3"/>
  <c r="D41" i="2"/>
  <c r="B136" i="3"/>
  <c r="F40" i="1"/>
  <c r="E31" i="3"/>
  <c r="F26" i="1"/>
  <c r="D35" i="3"/>
  <c r="C44" i="1"/>
  <c r="B35" i="3"/>
  <c r="D27" i="3"/>
  <c r="C36" i="1"/>
  <c r="B27" i="3"/>
  <c r="D18" i="3"/>
  <c r="C27" i="1"/>
  <c r="B18" i="3"/>
  <c r="E65" i="1"/>
  <c r="C20" i="1"/>
  <c r="B11" i="3"/>
  <c r="C64" i="3"/>
  <c r="C79" i="1"/>
  <c r="B64" i="3"/>
  <c r="D132" i="1"/>
  <c r="C123" i="1"/>
  <c r="B95" i="3"/>
  <c r="E22" i="2"/>
  <c r="C126" i="3"/>
  <c r="D28" i="2"/>
  <c r="B126" i="3"/>
  <c r="E80" i="2"/>
  <c r="C155" i="3"/>
  <c r="D75" i="2"/>
  <c r="B155" i="3"/>
  <c r="E86" i="1"/>
  <c r="C89" i="1"/>
  <c r="B74" i="3"/>
  <c r="E82" i="3"/>
  <c r="C99" i="1"/>
  <c r="B82" i="3"/>
  <c r="D90" i="3"/>
  <c r="C114" i="1"/>
  <c r="B90" i="3"/>
  <c r="D41" i="3"/>
  <c r="C50" i="1"/>
  <c r="B41" i="3"/>
  <c r="D38" i="3"/>
  <c r="C47" i="1"/>
  <c r="B38" i="3"/>
  <c r="D32" i="3"/>
  <c r="C41" i="1"/>
  <c r="B32" i="3"/>
  <c r="D24" i="3"/>
  <c r="C33" i="1"/>
  <c r="B24" i="3"/>
  <c r="D21" i="3"/>
  <c r="C30" i="1"/>
  <c r="B21" i="3"/>
  <c r="D14" i="3"/>
  <c r="C23" i="1"/>
  <c r="B14" i="3"/>
  <c r="C48" i="3"/>
  <c r="C57" i="1"/>
  <c r="B48" i="3"/>
  <c r="D155" i="1"/>
  <c r="C112" i="3"/>
  <c r="C150" i="1"/>
  <c r="B112" i="3"/>
  <c r="C120" i="3"/>
  <c r="D18" i="2"/>
  <c r="B120" i="3"/>
  <c r="F55" i="2"/>
  <c r="D145" i="3"/>
  <c r="D50" i="2"/>
  <c r="B141" i="3"/>
  <c r="D55" i="2"/>
  <c r="B145" i="3"/>
  <c r="F12" i="2"/>
  <c r="C159" i="3"/>
  <c r="E58" i="2"/>
  <c r="D80" i="2"/>
  <c r="B159" i="3"/>
  <c r="E17" i="3"/>
  <c r="F65" i="1"/>
  <c r="C40" i="1"/>
  <c r="B31" i="3"/>
  <c r="D136" i="1"/>
  <c r="C113" i="3"/>
  <c r="C155" i="1"/>
  <c r="B113" i="3"/>
  <c r="E97" i="1"/>
  <c r="E103" i="1"/>
  <c r="D71" i="3"/>
  <c r="C86" i="1"/>
  <c r="B71" i="3"/>
  <c r="D22" i="2"/>
  <c r="B123" i="3"/>
  <c r="C123" i="3"/>
  <c r="E12" i="2"/>
  <c r="C103" i="3"/>
  <c r="C132" i="1"/>
  <c r="B103" i="3"/>
  <c r="D55" i="3"/>
  <c r="C65" i="1"/>
  <c r="B55" i="3"/>
  <c r="E71" i="1"/>
  <c r="C118" i="1"/>
  <c r="B93" i="3"/>
  <c r="C26" i="1"/>
  <c r="B17" i="3"/>
  <c r="D81" i="3"/>
  <c r="F71" i="1"/>
  <c r="E55" i="3"/>
  <c r="F115" i="2"/>
  <c r="D181" i="3"/>
  <c r="D116" i="3"/>
  <c r="D59" i="3"/>
  <c r="E115" i="2"/>
  <c r="C116" i="3"/>
  <c r="D12" i="2"/>
  <c r="B116" i="3"/>
  <c r="C104" i="3"/>
  <c r="C136" i="1"/>
  <c r="B104" i="3"/>
  <c r="D58" i="2"/>
  <c r="B146" i="3"/>
  <c r="C146" i="3"/>
  <c r="E59" i="3"/>
  <c r="D115" i="2"/>
  <c r="B181" i="3"/>
  <c r="C181" i="3"/>
  <c r="G8" i="1"/>
  <c r="F5" i="3"/>
  <c r="F59" i="3"/>
  <c r="C71" i="1"/>
  <c r="B59" i="3"/>
  <c r="C81" i="3"/>
  <c r="D103" i="1"/>
  <c r="C97" i="1"/>
  <c r="B81" i="3"/>
  <c r="E8" i="1"/>
  <c r="D5" i="3"/>
  <c r="D85" i="3"/>
  <c r="F103" i="1"/>
  <c r="E85" i="3"/>
  <c r="F8" i="1"/>
  <c r="E5" i="3"/>
  <c r="D8" i="1"/>
  <c r="C85" i="3"/>
  <c r="C103" i="1"/>
  <c r="B85" i="3"/>
  <c r="C8" i="1"/>
  <c r="B5" i="3"/>
  <c r="C5" i="3"/>
  <c r="A155" i="3"/>
  <c r="A119" i="3"/>
  <c r="A47" i="3"/>
  <c r="A58" i="3"/>
  <c r="A178" i="3"/>
  <c r="A122" i="3"/>
  <c r="A144" i="3"/>
  <c r="A142" i="3"/>
  <c r="A173" i="3"/>
  <c r="A180" i="3"/>
  <c r="A71" i="3"/>
  <c r="A87" i="3"/>
  <c r="A93" i="3"/>
  <c r="A105" i="3"/>
  <c r="A15" i="3"/>
  <c r="A45" i="3"/>
  <c r="A152" i="3"/>
  <c r="A86" i="3"/>
  <c r="A139" i="3"/>
  <c r="A115" i="3"/>
  <c r="A172" i="3"/>
  <c r="A92" i="3"/>
  <c r="A159" i="3"/>
  <c r="A76" i="3"/>
  <c r="A25" i="3"/>
  <c r="A132" i="3"/>
  <c r="A125" i="3"/>
  <c r="A82" i="3"/>
  <c r="A96" i="3"/>
  <c r="A34" i="3"/>
  <c r="A128" i="3"/>
  <c r="A20" i="3"/>
  <c r="A68" i="3"/>
  <c r="A100" i="3"/>
  <c r="A8" i="3"/>
  <c r="A166" i="3"/>
  <c r="A91" i="3"/>
  <c r="A112" i="3"/>
  <c r="A62" i="3"/>
  <c r="A181" i="3"/>
  <c r="A176" i="3"/>
  <c r="A158" i="3"/>
  <c r="A184" i="3"/>
  <c r="A5" i="3"/>
  <c r="A30" i="3"/>
  <c r="A22" i="3"/>
  <c r="A183" i="3"/>
  <c r="A117" i="3"/>
  <c r="A79" i="3"/>
  <c r="A123" i="3"/>
  <c r="A126" i="3"/>
  <c r="A177" i="3"/>
  <c r="A33" i="3"/>
  <c r="A160" i="3"/>
  <c r="A138" i="3"/>
  <c r="A164" i="3"/>
  <c r="A109" i="3"/>
  <c r="A185" i="3"/>
  <c r="A102" i="3"/>
  <c r="A64" i="3"/>
  <c r="A104" i="3"/>
  <c r="A9" i="3"/>
  <c r="A103" i="3"/>
  <c r="A81" i="3"/>
  <c r="A101" i="3"/>
  <c r="A70" i="3"/>
  <c r="A141" i="3"/>
  <c r="A57" i="3"/>
  <c r="A154" i="3"/>
  <c r="A168" i="3"/>
  <c r="A161" i="3"/>
  <c r="A157" i="3"/>
  <c r="A59" i="3"/>
  <c r="A167" i="3"/>
  <c r="A78" i="3"/>
  <c r="A56" i="3"/>
  <c r="A80" i="3"/>
  <c r="A66" i="3"/>
  <c r="A134" i="3"/>
  <c r="A51" i="3"/>
  <c r="A26" i="3"/>
  <c r="A73" i="3"/>
  <c r="A40" i="3"/>
  <c r="A84" i="3"/>
  <c r="A89" i="3"/>
  <c r="A129" i="3"/>
  <c r="A24" i="3"/>
  <c r="A153" i="3"/>
  <c r="A148" i="3"/>
  <c r="A121" i="3"/>
  <c r="A140" i="3"/>
  <c r="A31" i="3"/>
  <c r="A124" i="3"/>
  <c r="A18" i="3"/>
  <c r="A16" i="3"/>
  <c r="A170" i="3"/>
  <c r="A156" i="3"/>
  <c r="A38" i="3"/>
  <c r="A120" i="3"/>
  <c r="A14" i="3"/>
  <c r="A171" i="3"/>
  <c r="A36" i="3"/>
  <c r="A107" i="3"/>
  <c r="A111" i="3"/>
  <c r="A175" i="3"/>
  <c r="A95" i="3"/>
  <c r="A29" i="3"/>
  <c r="A42" i="3"/>
  <c r="A136" i="3"/>
  <c r="A137" i="3"/>
  <c r="A21" i="3"/>
  <c r="A135" i="3"/>
  <c r="A113" i="3"/>
  <c r="A143" i="3"/>
  <c r="A150" i="3"/>
  <c r="A23" i="3"/>
  <c r="A43" i="3"/>
  <c r="A162" i="3"/>
  <c r="A133" i="3"/>
  <c r="A69" i="3"/>
  <c r="A106" i="3"/>
  <c r="A74" i="3"/>
  <c r="A52" i="3"/>
  <c r="A174" i="3"/>
  <c r="A72" i="3"/>
  <c r="A49" i="3"/>
  <c r="A39" i="3"/>
  <c r="A99" i="3"/>
  <c r="A11" i="3"/>
  <c r="A54" i="3"/>
  <c r="A7" i="3"/>
  <c r="A13" i="3"/>
  <c r="A131" i="3"/>
  <c r="A53" i="3"/>
  <c r="A46" i="3"/>
  <c r="A127" i="3"/>
  <c r="A67" i="3"/>
  <c r="A65" i="3"/>
  <c r="A147" i="3"/>
  <c r="A98" i="3"/>
  <c r="A90" i="3"/>
  <c r="A110" i="3"/>
  <c r="A44" i="3"/>
  <c r="A37" i="3"/>
  <c r="A6" i="3"/>
  <c r="A77" i="3"/>
  <c r="A88" i="3"/>
  <c r="A35" i="3"/>
  <c r="A116" i="3"/>
  <c r="A41" i="3"/>
  <c r="A169" i="3"/>
  <c r="A118" i="3"/>
  <c r="A151" i="3"/>
  <c r="A83" i="3"/>
  <c r="A28" i="3"/>
  <c r="A145" i="3"/>
  <c r="A75" i="3"/>
  <c r="A61" i="3"/>
  <c r="A130" i="3"/>
  <c r="A179" i="3"/>
  <c r="A108" i="3"/>
  <c r="A48" i="3"/>
  <c r="A63" i="3"/>
  <c r="A17" i="3"/>
  <c r="A10" i="3"/>
  <c r="A32" i="3"/>
  <c r="A60" i="3"/>
  <c r="A163" i="3"/>
  <c r="A165" i="3"/>
  <c r="A27" i="3"/>
  <c r="A149" i="3"/>
  <c r="A97" i="3"/>
  <c r="A146" i="3"/>
  <c r="A85" i="3"/>
  <c r="A50" i="3"/>
  <c r="A19" i="3"/>
  <c r="A12" i="3"/>
  <c r="A55" i="3"/>
</calcChain>
</file>

<file path=xl/sharedStrings.xml><?xml version="1.0" encoding="utf-8"?>
<sst xmlns="http://schemas.openxmlformats.org/spreadsheetml/2006/main" count="895" uniqueCount="823">
  <si>
    <t>TOTAL</t>
  </si>
  <si>
    <t>RESIDENT</t>
  </si>
  <si>
    <t>NON-RESIDENT</t>
  </si>
  <si>
    <t>TT $ Denominated</t>
  </si>
  <si>
    <t>Foreign Currency (TT$ Equivalent)</t>
  </si>
  <si>
    <t>ASSETS</t>
  </si>
  <si>
    <t>LIQUID FUNDS</t>
  </si>
  <si>
    <t>Cash (on hand)</t>
  </si>
  <si>
    <t>xxxxxxxxxxxxx</t>
  </si>
  <si>
    <t>Due from banks (Cash at Bank)</t>
  </si>
  <si>
    <t>Other (Specify)</t>
  </si>
  <si>
    <t>TOTAL LIQUID FUNDS</t>
  </si>
  <si>
    <t>INVESTMENTS</t>
  </si>
  <si>
    <t>Treasury Bills</t>
  </si>
  <si>
    <t>Central Government Securities</t>
  </si>
  <si>
    <t>Marketable</t>
  </si>
  <si>
    <t>Non Marketable</t>
  </si>
  <si>
    <t>Local Government Securities</t>
  </si>
  <si>
    <t>State-Owned Enterprises</t>
  </si>
  <si>
    <t>State-Owned Non-Financial Institutions</t>
  </si>
  <si>
    <t>Privately Owned Financial Institutions' Securities</t>
  </si>
  <si>
    <t>Privately Owned Non-Financial Institutions' Securities</t>
  </si>
  <si>
    <t>Time Deposits</t>
  </si>
  <si>
    <t>Quoted Stocks/Shares</t>
  </si>
  <si>
    <t>Commercial Banks</t>
  </si>
  <si>
    <t>Ordinary Shares</t>
  </si>
  <si>
    <t>Preference Shares</t>
  </si>
  <si>
    <t>Privately Owned Other Financial Institutions</t>
  </si>
  <si>
    <t xml:space="preserve">Privately Owned Non Financial Institutions  </t>
  </si>
  <si>
    <t>Unlisted Stocks and Shares</t>
  </si>
  <si>
    <t>Mutual Funds</t>
  </si>
  <si>
    <t xml:space="preserve">The Unit Trust Corporation </t>
  </si>
  <si>
    <t>Other</t>
  </si>
  <si>
    <t>Asset Backed Securities</t>
  </si>
  <si>
    <t>Investment Properties</t>
  </si>
  <si>
    <t>Deposit Administration Contract</t>
  </si>
  <si>
    <t>Unit-Linked Investments / Non-Segregated Managed Funds</t>
  </si>
  <si>
    <t>Investment Not Else Classified</t>
  </si>
  <si>
    <t>13_gross</t>
  </si>
  <si>
    <t>TOTAL INVESTMENTS</t>
  </si>
  <si>
    <t>LESS</t>
  </si>
  <si>
    <t>Provision for Security Losses</t>
  </si>
  <si>
    <t>General Provision</t>
  </si>
  <si>
    <t>Specific Provision</t>
  </si>
  <si>
    <t>TOTAL INVESTMENTS (NET)</t>
  </si>
  <si>
    <t>LOANS</t>
  </si>
  <si>
    <t>Real Estate Loans</t>
  </si>
  <si>
    <t>Real Estate Mortgages</t>
  </si>
  <si>
    <t>Central Government</t>
  </si>
  <si>
    <t>State-Owned Financial Institutions</t>
  </si>
  <si>
    <t xml:space="preserve">Private Non Financial Institutions </t>
  </si>
  <si>
    <t>Consumers</t>
  </si>
  <si>
    <t xml:space="preserve">Other Loans </t>
  </si>
  <si>
    <t>14_gross</t>
  </si>
  <si>
    <t xml:space="preserve">TOTAL LOANS </t>
  </si>
  <si>
    <t>Provision for Loan Losses</t>
  </si>
  <si>
    <t>General Loan Provision</t>
  </si>
  <si>
    <t>Specific Loan Provision</t>
  </si>
  <si>
    <t xml:space="preserve">TOTAL NET LOANS </t>
  </si>
  <si>
    <t>ACCOUNTS RECEIVABLES</t>
  </si>
  <si>
    <t>Accrued Contributions</t>
  </si>
  <si>
    <t>Interest</t>
  </si>
  <si>
    <t>Dividends</t>
  </si>
  <si>
    <t>Sundry Receivables</t>
  </si>
  <si>
    <t>TOTAL ACCOUNTS RECEIVABLES</t>
  </si>
  <si>
    <t>Provisions for Losses</t>
  </si>
  <si>
    <t>For Losses on Interest Receivable on Loans</t>
  </si>
  <si>
    <t>TOTAL NET ACCOUNTS RECEIVABLES</t>
  </si>
  <si>
    <t>PREPAID EXPENSES &amp; OTHER ASSETS</t>
  </si>
  <si>
    <t>Prepaid Expenses</t>
  </si>
  <si>
    <t>190903_1</t>
  </si>
  <si>
    <t>190903_2</t>
  </si>
  <si>
    <t>190903_3</t>
  </si>
  <si>
    <t>190903_4</t>
  </si>
  <si>
    <t>190903_5</t>
  </si>
  <si>
    <t>190903_6</t>
  </si>
  <si>
    <t>190903_7</t>
  </si>
  <si>
    <t>TOTAL PREPAID EXPENSES &amp; OTHER ASSETS</t>
  </si>
  <si>
    <t>LIABILITIES</t>
  </si>
  <si>
    <t>PENSION FUND</t>
  </si>
  <si>
    <t>Pension Fund Balance</t>
  </si>
  <si>
    <t>TOTAL PENSION FUND</t>
  </si>
  <si>
    <t>OTHER LIABILITIES</t>
  </si>
  <si>
    <t>Pensions Payable</t>
  </si>
  <si>
    <t>Refunds Payable</t>
  </si>
  <si>
    <t>Transfer Values Payable</t>
  </si>
  <si>
    <t>Sundry Creditors</t>
  </si>
  <si>
    <t>Amounts due to beneficiaries</t>
  </si>
  <si>
    <t>TOTAL OTHER LIABILITIES</t>
  </si>
  <si>
    <t>MEMORANDA ITEMS</t>
  </si>
  <si>
    <t xml:space="preserve">Active members </t>
  </si>
  <si>
    <t xml:space="preserve">Deferred pensioners </t>
  </si>
  <si>
    <t xml:space="preserve">Pensioners </t>
  </si>
  <si>
    <t xml:space="preserve">Name of Person Completing Form </t>
  </si>
  <si>
    <t xml:space="preserve">Signature of Person Completing Form </t>
  </si>
  <si>
    <t>(Block Letters)</t>
  </si>
  <si>
    <t xml:space="preserve">Name of Authorised Official </t>
  </si>
  <si>
    <t xml:space="preserve">Signature of Authorised Official </t>
  </si>
  <si>
    <t xml:space="preserve">Position/Office Held </t>
  </si>
  <si>
    <t>DATE</t>
  </si>
  <si>
    <t>(Place Company Stamp)</t>
  </si>
  <si>
    <t>AMOUNT OF FUND AT START OF PERIOD</t>
  </si>
  <si>
    <t>INCOME</t>
  </si>
  <si>
    <t>CONTRIBUTIONS</t>
  </si>
  <si>
    <t xml:space="preserve">Employee Contributions </t>
  </si>
  <si>
    <t>- Regular Contributions</t>
  </si>
  <si>
    <t>- Additional Voluntary Contributions</t>
  </si>
  <si>
    <t xml:space="preserve">Employer Contributions </t>
  </si>
  <si>
    <t>- Other Contributions</t>
  </si>
  <si>
    <t>TOTAL CONTRIBUTIONS</t>
  </si>
  <si>
    <t>TRANSFER VALUES RECEIVED</t>
  </si>
  <si>
    <t>- Employee Contributions</t>
  </si>
  <si>
    <t>- Employer Contributions</t>
  </si>
  <si>
    <t>TOTAL TRANSFER VALUES RECEIVED</t>
  </si>
  <si>
    <t xml:space="preserve">INTEREST INCOME </t>
  </si>
  <si>
    <t>Total Investments</t>
  </si>
  <si>
    <t>- Local</t>
  </si>
  <si>
    <t>- Foreign</t>
  </si>
  <si>
    <t>Loans</t>
  </si>
  <si>
    <t xml:space="preserve">TOTAL INTEREST INCOME </t>
  </si>
  <si>
    <t xml:space="preserve">DIVIDEND INCOME </t>
  </si>
  <si>
    <t>REALISED FOREIGN EXCHANGE GAIN/(LOSS)</t>
  </si>
  <si>
    <t xml:space="preserve">OTHER INCOME </t>
  </si>
  <si>
    <t>Market value appreciation/(depreciation) of investments (unrealised)</t>
  </si>
  <si>
    <t>Gain/(Loss) on sale/disposal of Investments</t>
  </si>
  <si>
    <t>40804_1</t>
  </si>
  <si>
    <t>40804_2</t>
  </si>
  <si>
    <t>40804_3</t>
  </si>
  <si>
    <t xml:space="preserve">TOTAL OTHER INCOME </t>
  </si>
  <si>
    <t>EXPENSES</t>
  </si>
  <si>
    <t>BENEFITS</t>
  </si>
  <si>
    <t>Pension to retired members</t>
  </si>
  <si>
    <t>- Commutation of Pension</t>
  </si>
  <si>
    <t>- Pension payments</t>
  </si>
  <si>
    <t>Purchase of Annuities</t>
  </si>
  <si>
    <t>Pensions to beneficiaries</t>
  </si>
  <si>
    <t>Death Benefits</t>
  </si>
  <si>
    <t>Return of Contributions on withdrawal</t>
  </si>
  <si>
    <t>Transfer Values Paid</t>
  </si>
  <si>
    <t>5090405_1</t>
  </si>
  <si>
    <t>5090405_2</t>
  </si>
  <si>
    <t>5090405_3</t>
  </si>
  <si>
    <t>TOTAL BENEFITS</t>
  </si>
  <si>
    <t>PROFESSIONAL SERVICES</t>
  </si>
  <si>
    <t>Administration Fees</t>
  </si>
  <si>
    <t>Investment Fees</t>
  </si>
  <si>
    <t>Actuarial Fees</t>
  </si>
  <si>
    <t>Legal Fees</t>
  </si>
  <si>
    <t>Audit Fees</t>
  </si>
  <si>
    <t>50306_1</t>
  </si>
  <si>
    <t>50306_2</t>
  </si>
  <si>
    <t>50306_3</t>
  </si>
  <si>
    <t>TOTAL PROFESSIONAL SERVICES</t>
  </si>
  <si>
    <t>OTHER EXPENSES (Specify)</t>
  </si>
  <si>
    <t>50808_1</t>
  </si>
  <si>
    <t>50808_2</t>
  </si>
  <si>
    <t>50808_3</t>
  </si>
  <si>
    <t>50808_4</t>
  </si>
  <si>
    <t>50808_5</t>
  </si>
  <si>
    <t>50808_6</t>
  </si>
  <si>
    <t>50808_7</t>
  </si>
  <si>
    <t>50808_8</t>
  </si>
  <si>
    <t>50808_9</t>
  </si>
  <si>
    <t>50808_10</t>
  </si>
  <si>
    <t>TOTAL OTHER EXPENSES</t>
  </si>
  <si>
    <t>AMOUNT OF FUND AT END OF PERIOD</t>
  </si>
  <si>
    <t>Local Government</t>
  </si>
  <si>
    <t>State-Owned Enterprises' Securities</t>
  </si>
  <si>
    <t>hdr</t>
  </si>
  <si>
    <t>N</t>
  </si>
  <si>
    <t>cb20</t>
  </si>
  <si>
    <t>sect1</t>
  </si>
  <si>
    <t>all</t>
  </si>
  <si>
    <t>r.tt</t>
  </si>
  <si>
    <t>r.for</t>
  </si>
  <si>
    <t>nr.tt</t>
  </si>
  <si>
    <t>nr.for</t>
  </si>
  <si>
    <t>tt</t>
  </si>
  <si>
    <t>for</t>
  </si>
  <si>
    <t>nc</t>
  </si>
  <si>
    <t>Contents</t>
  </si>
  <si>
    <t>1. Balance Sheet - Data Entry</t>
  </si>
  <si>
    <t>For</t>
  </si>
  <si>
    <t>PENSION PLANS</t>
  </si>
  <si>
    <t>Name of Pension Plan</t>
  </si>
  <si>
    <t>For the Period Ending</t>
  </si>
  <si>
    <t>mm/dd/yyyy</t>
  </si>
  <si>
    <t>Name of Trustee:</t>
  </si>
  <si>
    <t>Trustee X Limited</t>
  </si>
  <si>
    <t>Date Submitted</t>
  </si>
  <si>
    <t>CENTRAL BANK OF TRINIDAD AND TOBAGO</t>
  </si>
  <si>
    <t>Plan Code</t>
  </si>
  <si>
    <t xml:space="preserve"> SELECT PENSION PLAN</t>
  </si>
  <si>
    <t>P269</t>
  </si>
  <si>
    <t>P064</t>
  </si>
  <si>
    <t>Agostini Insurance Brokers Limited Pension Fund Plan</t>
  </si>
  <si>
    <t>P200</t>
  </si>
  <si>
    <t>P340</t>
  </si>
  <si>
    <t>Albrosco Limited Staff Pension Plan</t>
  </si>
  <si>
    <t>P452</t>
  </si>
  <si>
    <t>P026</t>
  </si>
  <si>
    <t>P198</t>
  </si>
  <si>
    <t>Amoco Trinidad Oil Company Pension Fund Plan</t>
  </si>
  <si>
    <t>P374</t>
  </si>
  <si>
    <t>P043</t>
  </si>
  <si>
    <t>P319</t>
  </si>
  <si>
    <t>P231</t>
  </si>
  <si>
    <t>Anthony N. Sabga Limited Pension Fund Plan</t>
  </si>
  <si>
    <t>P326</t>
  </si>
  <si>
    <t>P451</t>
  </si>
  <si>
    <t>ASA Wright Nature Centre Pension Plan</t>
  </si>
  <si>
    <t>P388</t>
  </si>
  <si>
    <t>Associated Brands Limited Group Pension Fund Plan</t>
  </si>
  <si>
    <t>P430</t>
  </si>
  <si>
    <t>P435</t>
  </si>
  <si>
    <t>P258</t>
  </si>
  <si>
    <t>Bank of Commerce of Trinidad and Tobago Limited Retirement Plan</t>
  </si>
  <si>
    <t>P067</t>
  </si>
  <si>
    <t>P311</t>
  </si>
  <si>
    <t>Bawodes Limited Pension Fund Plan</t>
  </si>
  <si>
    <t>P111</t>
  </si>
  <si>
    <t>Bel Air International Airport Hotel Limited Pension Fund Plan</t>
  </si>
  <si>
    <t>P063</t>
  </si>
  <si>
    <t>P146</t>
  </si>
  <si>
    <t>Berger Paints Trinidad Limited Pension Fund Plan for Weekly Paid Employees</t>
  </si>
  <si>
    <t>P395</t>
  </si>
  <si>
    <t>Bermudez Biscuit Company Limited Pension Fund for Weekly Paid Staff</t>
  </si>
  <si>
    <t>P479</t>
  </si>
  <si>
    <t>P108</t>
  </si>
  <si>
    <t>Bottlers Limited Pension Fund Plan</t>
  </si>
  <si>
    <t>P336</t>
  </si>
  <si>
    <t>P348</t>
  </si>
  <si>
    <t>British American Insurance Company (Trinidad) Limited Pension Fund Plan</t>
  </si>
  <si>
    <t>P413</t>
  </si>
  <si>
    <t>P402</t>
  </si>
  <si>
    <t>British High Commission Pension Fund Plan</t>
  </si>
  <si>
    <t>P399</t>
  </si>
  <si>
    <t>P439</t>
  </si>
  <si>
    <t>P169</t>
  </si>
  <si>
    <t>P119</t>
  </si>
  <si>
    <t>P176</t>
  </si>
  <si>
    <t>P091</t>
  </si>
  <si>
    <t>Caribbean Packaging Industries Limited Pension Fund Plan for Junior Staff Employees</t>
  </si>
  <si>
    <t>P434</t>
  </si>
  <si>
    <t>P094</t>
  </si>
  <si>
    <t>P295</t>
  </si>
  <si>
    <t>Century Eslon Limited Pension Plan</t>
  </si>
  <si>
    <t>P317</t>
  </si>
  <si>
    <t>Citibank (Trinidad and Tobago) Limited Pension Fund Plan</t>
  </si>
  <si>
    <t>P419</t>
  </si>
  <si>
    <t>P397</t>
  </si>
  <si>
    <t>Clico Investment Bank Limited Staff Pension Fund Plan</t>
  </si>
  <si>
    <t>P412</t>
  </si>
  <si>
    <t>CMB Packaging Trinidad Limited Pension Plan</t>
  </si>
  <si>
    <t>P250</t>
  </si>
  <si>
    <t>P433</t>
  </si>
  <si>
    <t>Coca Cola Bottling (Trinidad &amp; Tobago) Pension Fund Plan</t>
  </si>
  <si>
    <t>P093</t>
  </si>
  <si>
    <t>P187</t>
  </si>
  <si>
    <t>P197</t>
  </si>
  <si>
    <t>Colonial Life Insurance Company (Trinidad) Limited Staff Pension Plan</t>
  </si>
  <si>
    <t>P385</t>
  </si>
  <si>
    <t>Colsort Properties Limited Group Pension Fund Plan  Properties</t>
  </si>
  <si>
    <t>P188</t>
  </si>
  <si>
    <t>P257</t>
  </si>
  <si>
    <t>P425</t>
  </si>
  <si>
    <t>P372</t>
  </si>
  <si>
    <t>CUNA Caribbean Insurance Society Pension Fund Plan</t>
  </si>
  <si>
    <t>P196</t>
  </si>
  <si>
    <t>P386</t>
  </si>
  <si>
    <t>Diego Martin Credit Union Co-operative  Society Limited Staff Pension Fund Plan</t>
  </si>
  <si>
    <t>P107</t>
  </si>
  <si>
    <t>P406</t>
  </si>
  <si>
    <t>P377</t>
  </si>
  <si>
    <t>Eric Solis Marketing Limited Staff Pension Plan</t>
  </si>
  <si>
    <t>P422</t>
  </si>
  <si>
    <t>P392</t>
  </si>
  <si>
    <t>Ferreira Optical Limited Pension Fund Plan</t>
  </si>
  <si>
    <t>P420</t>
  </si>
  <si>
    <t>First Citizens Bank Pension Fund Plan</t>
  </si>
  <si>
    <t>P303</t>
  </si>
  <si>
    <t>P023</t>
  </si>
  <si>
    <t>Furness Trinidad Limited Pension Fund Plan</t>
  </si>
  <si>
    <t>P407</t>
  </si>
  <si>
    <t>P461</t>
  </si>
  <si>
    <t>Guardian Defined Benefit Pension Fund Plan</t>
  </si>
  <si>
    <t>P344</t>
  </si>
  <si>
    <t>P259</t>
  </si>
  <si>
    <t>P417</t>
  </si>
  <si>
    <t>H.S. Services Limited Pension Fund Plan</t>
  </si>
  <si>
    <t>P297</t>
  </si>
  <si>
    <t>P264</t>
  </si>
  <si>
    <t>Hand Arnold (Trinidad) Limited Employees Pension Scheme</t>
  </si>
  <si>
    <t>P293</t>
  </si>
  <si>
    <t>P216</t>
  </si>
  <si>
    <t>P116</t>
  </si>
  <si>
    <t>P161</t>
  </si>
  <si>
    <t>P316</t>
  </si>
  <si>
    <t>P431</t>
  </si>
  <si>
    <t>P403</t>
  </si>
  <si>
    <t>Inglefield/Ogilvy &amp; Mather Caribbean Limited Pension Fund Plan</t>
  </si>
  <si>
    <t>P183</t>
  </si>
  <si>
    <t>P232</t>
  </si>
  <si>
    <t>Insurance Consultants Limited/ Antilles Insurance Limited Pension Fund Plan</t>
  </si>
  <si>
    <t>P053</t>
  </si>
  <si>
    <t>International Trust of Washington (Caribbean) Limited</t>
  </si>
  <si>
    <t>P199</t>
  </si>
  <si>
    <t>J.N. Harriman and Company Limited Pension Plan</t>
  </si>
  <si>
    <t>P366</t>
  </si>
  <si>
    <t>J.T.A. Supermarkets Limited Pension Fund Plan</t>
  </si>
  <si>
    <t>P168</t>
  </si>
  <si>
    <t>P125</t>
  </si>
  <si>
    <t>P369</t>
  </si>
  <si>
    <t>Junior Schools Limited Staff Pension Plan</t>
  </si>
  <si>
    <t>P304</t>
  </si>
  <si>
    <t>L.J. Williams Limited Pension Fund Plan</t>
  </si>
  <si>
    <t>P141</t>
  </si>
  <si>
    <t>Lake Asphalt of Trinidad and Tobago (1978) Limited Employees' Pension Plan</t>
  </si>
  <si>
    <t>P163</t>
  </si>
  <si>
    <t>Lake Asphalt of Trinidad and Tobago (1978) Limited Staff Pension Plan</t>
  </si>
  <si>
    <t>P325</t>
  </si>
  <si>
    <t>Lange Trinidad Limited Pension Fund Plan</t>
  </si>
  <si>
    <t>P180</t>
  </si>
  <si>
    <t>P036</t>
  </si>
  <si>
    <t>P143</t>
  </si>
  <si>
    <t>P261</t>
  </si>
  <si>
    <t>P355</t>
  </si>
  <si>
    <t>P256</t>
  </si>
  <si>
    <t>P080</t>
  </si>
  <si>
    <t>Maritime Life (Caribbean) Limited Pension Fund Plan</t>
  </si>
  <si>
    <t>P195</t>
  </si>
  <si>
    <t>P341</t>
  </si>
  <si>
    <t>P437</t>
  </si>
  <si>
    <t>Medianet Limited Monthly Paid Staff Pension Fund Plan</t>
  </si>
  <si>
    <t>P177</t>
  </si>
  <si>
    <t>Mega Insurance Company Limited Pension Plan</t>
  </si>
  <si>
    <t>P438</t>
  </si>
  <si>
    <t>P339</t>
  </si>
  <si>
    <t>P444</t>
  </si>
  <si>
    <t>Moore Trinidad Limited Pension Plan</t>
  </si>
  <si>
    <t>P418</t>
  </si>
  <si>
    <t>P362</t>
  </si>
  <si>
    <t>P298</t>
  </si>
  <si>
    <t>P378</t>
  </si>
  <si>
    <t>P275</t>
  </si>
  <si>
    <t>National Insurance Board Pension Fund Plan</t>
  </si>
  <si>
    <t>P290</t>
  </si>
  <si>
    <t>National Insurance Property Development Company Limited  Pension Fund Plan</t>
  </si>
  <si>
    <t>P349</t>
  </si>
  <si>
    <t>P212</t>
  </si>
  <si>
    <t>National Union of Government and Federated Workers Staff Pension Fund Plan</t>
  </si>
  <si>
    <t>P429</t>
  </si>
  <si>
    <t xml:space="preserve">Navarro's Group of Companies Staff Pension Plan </t>
  </si>
  <si>
    <t>P205</t>
  </si>
  <si>
    <t>Neal and Massy Group  Pension Fund Plan</t>
  </si>
  <si>
    <t>P027</t>
  </si>
  <si>
    <t>P414</t>
  </si>
  <si>
    <t>P453</t>
  </si>
  <si>
    <t>P356</t>
  </si>
  <si>
    <t>P229</t>
  </si>
  <si>
    <t>Oilfield Workers Trade Union Staff Pension Fund Plan</t>
  </si>
  <si>
    <t>P274</t>
  </si>
  <si>
    <t>P029</t>
  </si>
  <si>
    <t>Penta Paints Caribbean Limited Pension and Widows Benefit Scheme</t>
  </si>
  <si>
    <t>P454</t>
  </si>
  <si>
    <t>P396</t>
  </si>
  <si>
    <t>Perreira &amp; Company Limited Staff Pension Fund Plan</t>
  </si>
  <si>
    <t>P379</t>
  </si>
  <si>
    <t>Phoenix Park Gas Processors Limited Staff Pension Fund Plan</t>
  </si>
  <si>
    <t>P384</t>
  </si>
  <si>
    <t>Plaza Development Limited Group Pension Fund Plan</t>
  </si>
  <si>
    <t>P272</t>
  </si>
  <si>
    <t>P002</t>
  </si>
  <si>
    <t>P267</t>
  </si>
  <si>
    <t>P320</t>
  </si>
  <si>
    <t>Prestige Holdings Limited Pension Fund Plan</t>
  </si>
  <si>
    <t>P436</t>
  </si>
  <si>
    <t>Print - A - Pak Limited Pension Plan</t>
  </si>
  <si>
    <t>P210</t>
  </si>
  <si>
    <t>P457</t>
  </si>
  <si>
    <t>RBTT Pension Fund Plan</t>
  </si>
  <si>
    <t>P167</t>
  </si>
  <si>
    <t>Republic Bank Limited Staff Pension Plan</t>
  </si>
  <si>
    <t>P342</t>
  </si>
  <si>
    <t>P285</t>
  </si>
  <si>
    <t>P468</t>
  </si>
  <si>
    <t>P220</t>
  </si>
  <si>
    <t>Scotiabank Trinidad and Tobago Limited Pension Fund Plan</t>
  </si>
  <si>
    <t>P289</t>
  </si>
  <si>
    <t>Sealand Services Incorporative Pension Plan</t>
  </si>
  <si>
    <t>P112</t>
  </si>
  <si>
    <t>P281</t>
  </si>
  <si>
    <t>Servol Limited Pension Fund Plan</t>
  </si>
  <si>
    <t>P405</t>
  </si>
  <si>
    <t>Small Business Development Company Limited Staff Pension Fund Plan</t>
  </si>
  <si>
    <t>P301</t>
  </si>
  <si>
    <t>Southern Medical Clinic Limited Pension Fund Plan</t>
  </si>
  <si>
    <t>P016</t>
  </si>
  <si>
    <t>Southern Sales and Services Company Limited Pension Fund Plan</t>
  </si>
  <si>
    <t>P426</t>
  </si>
  <si>
    <t>St. Claire Insurance Co. Limited Staff Pension Fund Plan</t>
  </si>
  <si>
    <t>P172</t>
  </si>
  <si>
    <t>Stellar Distributions (Trinidad) Staff Pension Plan (formerly Singer Sewing Machine Company)</t>
  </si>
  <si>
    <t>P035</t>
  </si>
  <si>
    <t>P206</t>
  </si>
  <si>
    <t>T. Geddes Grant Limited Pension Fund Plan</t>
  </si>
  <si>
    <t>P409</t>
  </si>
  <si>
    <t>Tatil Life Sales Representatives Pension Fund Plan</t>
  </si>
  <si>
    <t>P278</t>
  </si>
  <si>
    <t>TECU Credit Union Co-operative Society Limited Pension Fund Plan</t>
  </si>
  <si>
    <t>P394</t>
  </si>
  <si>
    <t xml:space="preserve">Telecommunications Services of Trinidad and Tobago Limited Pension Fund Plan </t>
  </si>
  <si>
    <t>P337</t>
  </si>
  <si>
    <t>Texaco (Trinidad) Limited Staff Retirement Plan</t>
  </si>
  <si>
    <t>P376</t>
  </si>
  <si>
    <t>P287</t>
  </si>
  <si>
    <t>P365</t>
  </si>
  <si>
    <t>P308</t>
  </si>
  <si>
    <t>P345</t>
  </si>
  <si>
    <t>P209</t>
  </si>
  <si>
    <t>P022</t>
  </si>
  <si>
    <t>The Guyana and Trinidad Mutual Fire Insurance Company Limited Pension Fund</t>
  </si>
  <si>
    <t>P354</t>
  </si>
  <si>
    <t>The Home Mortgage Bank Pension Fund Plan</t>
  </si>
  <si>
    <t>P034</t>
  </si>
  <si>
    <t>P084</t>
  </si>
  <si>
    <t>P363</t>
  </si>
  <si>
    <t>P432</t>
  </si>
  <si>
    <t>P353</t>
  </si>
  <si>
    <t>P128</t>
  </si>
  <si>
    <t>The Synod of the Presbyterian Church in Trinidad Pension Plan</t>
  </si>
  <si>
    <t>P037</t>
  </si>
  <si>
    <t>The Trinidad Building and Loan Association Pension Fund Plan</t>
  </si>
  <si>
    <t>P185</t>
  </si>
  <si>
    <t>P282</t>
  </si>
  <si>
    <t>P012</t>
  </si>
  <si>
    <t>P240</t>
  </si>
  <si>
    <t>P450</t>
  </si>
  <si>
    <t>P136</t>
  </si>
  <si>
    <t>P159</t>
  </si>
  <si>
    <t>P032</t>
  </si>
  <si>
    <t>P019</t>
  </si>
  <si>
    <t>Trinidad and Tobago Electricity Commission Employees' Provident Fund</t>
  </si>
  <si>
    <t>P262</t>
  </si>
  <si>
    <t>P359</t>
  </si>
  <si>
    <t>P237</t>
  </si>
  <si>
    <t>Trinidad and Tobago Mortgage Finance Company Limited Pension Fund Plan</t>
  </si>
  <si>
    <t>P160</t>
  </si>
  <si>
    <t>P361</t>
  </si>
  <si>
    <t>P145</t>
  </si>
  <si>
    <t>Trinidad and Tobago Oil Company Limited Contributory Pension Fund A</t>
  </si>
  <si>
    <t>P052</t>
  </si>
  <si>
    <t>Trinidad and Tobago Oil Company Limited Contributory Pension Fund B</t>
  </si>
  <si>
    <t>P004</t>
  </si>
  <si>
    <t>Trinidad and Tobago Oil Company Limited Employees Benefit Plan</t>
  </si>
  <si>
    <t>P117</t>
  </si>
  <si>
    <t>Trinidad and Tobago Oil Company Limited Staff Retirement Plan</t>
  </si>
  <si>
    <t>P073</t>
  </si>
  <si>
    <t>P154</t>
  </si>
  <si>
    <t>P006</t>
  </si>
  <si>
    <t>Trinidad and Tobago Port Contractors (Daily &amp; Weekly) Pension Plan</t>
  </si>
  <si>
    <t>P310</t>
  </si>
  <si>
    <t>Trinidad and Tobago Solid Waste Management Company Limited Pension Plan</t>
  </si>
  <si>
    <t>P327</t>
  </si>
  <si>
    <t>P393</t>
  </si>
  <si>
    <t>Trinidad and Tobago Unit Trust Corporation Pension Fund Plan</t>
  </si>
  <si>
    <t>P329</t>
  </si>
  <si>
    <t>P202</t>
  </si>
  <si>
    <t>P260</t>
  </si>
  <si>
    <t>Trinidad Concrete Products Limited Pension Fund Plan</t>
  </si>
  <si>
    <t>P164</t>
  </si>
  <si>
    <t>Trinidad Contractors Limited Pension Plan</t>
  </si>
  <si>
    <t>P208</t>
  </si>
  <si>
    <t>P242</t>
  </si>
  <si>
    <t>P239</t>
  </si>
  <si>
    <t>Trinidad Nitrogen Company Limited Staff Pension Fund Plan</t>
  </si>
  <si>
    <t>P375</t>
  </si>
  <si>
    <t>P404</t>
  </si>
  <si>
    <t>Trinidad Systems Limited Pension Plan</t>
  </si>
  <si>
    <t>P066</t>
  </si>
  <si>
    <t>P247</t>
  </si>
  <si>
    <t>P343</t>
  </si>
  <si>
    <t>United States of America Embassy in Trinidad and Tobago Pension Fund Plan</t>
  </si>
  <si>
    <t>P410</t>
  </si>
  <si>
    <t>Victor E. Mouttet Pension Fund Plan</t>
  </si>
  <si>
    <t>P307</t>
  </si>
  <si>
    <t>P138</t>
  </si>
  <si>
    <t>P038</t>
  </si>
  <si>
    <t>P416</t>
  </si>
  <si>
    <t>Western Scientific Company Limited Pension Fund Plan</t>
  </si>
  <si>
    <t>P121</t>
  </si>
  <si>
    <t>William H Scott Limited Pension Plan</t>
  </si>
  <si>
    <t>P058</t>
  </si>
  <si>
    <t>Y. De Lima and Company Limited Pension Fund Plan</t>
  </si>
  <si>
    <t>P448</t>
  </si>
  <si>
    <t>2. Statement of Income and Expenses - Data Entry</t>
  </si>
  <si>
    <t>Back to Main</t>
  </si>
  <si>
    <t>SEMI-ANNUAL RETURN SCHEDULES</t>
  </si>
  <si>
    <t>BALANCE SHEET (version 3.4)</t>
  </si>
  <si>
    <t>STATEMENT OF INCOME AND EXPENSES (version 3.4)</t>
  </si>
  <si>
    <t>sect3</t>
  </si>
  <si>
    <t>sect5</t>
  </si>
  <si>
    <t>CURRENT HALF YEAR</t>
  </si>
  <si>
    <t>P445</t>
  </si>
  <si>
    <t>P486</t>
  </si>
  <si>
    <t>P462</t>
  </si>
  <si>
    <t>P447</t>
  </si>
  <si>
    <t>Marine Consultants Limited Pension Plan</t>
  </si>
  <si>
    <t>P487</t>
  </si>
  <si>
    <t>Neal and Massy Woodgroup Limited Pension Plan</t>
  </si>
  <si>
    <t>P497</t>
  </si>
  <si>
    <t>P471</t>
  </si>
  <si>
    <t>Trinidad and Tobago Securities and Exchange Commission Pension Fund Plan</t>
  </si>
  <si>
    <t>P485</t>
  </si>
  <si>
    <t>Trinidad and Tobago Stock Exchange Pension Fund Plan</t>
  </si>
  <si>
    <t>P494</t>
  </si>
  <si>
    <t>P500</t>
  </si>
  <si>
    <t>P472</t>
  </si>
  <si>
    <t>P480</t>
  </si>
  <si>
    <t>P490</t>
  </si>
  <si>
    <t>P503</t>
  </si>
  <si>
    <t>P476</t>
  </si>
  <si>
    <t>P463</t>
  </si>
  <si>
    <t>Aegis Business Solutions Limited Pension Plan</t>
  </si>
  <si>
    <t>P483</t>
  </si>
  <si>
    <t>Ashland Trinidad and Tobago Limited Pension Fund Plan</t>
  </si>
  <si>
    <t>P456</t>
  </si>
  <si>
    <t>Caribbean Services Company Limited Pension Plan</t>
  </si>
  <si>
    <t>P475</t>
  </si>
  <si>
    <t>P459</t>
  </si>
  <si>
    <t>Trinrico Steel &amp; Wire Products Limited Pension Fund Plan</t>
  </si>
  <si>
    <t>National Helicopter Services Limited Pension Fund Plan</t>
  </si>
  <si>
    <t>3M Interamerica Inc.-Trinidad and Tobago Division Pension Fund Plan</t>
  </si>
  <si>
    <t>A.S. Bryden &amp; Sons (Trinidad) Limited Pension Plan</t>
  </si>
  <si>
    <t>Agostini's Limited Retirement Plan</t>
  </si>
  <si>
    <t>Airports Authority Pension Fund Plan</t>
  </si>
  <si>
    <t>All Trinidad Sugar and General Workers Trade Union Pension Fund Plan</t>
  </si>
  <si>
    <t>Amenable Habitat Limited Pension Fund Plan (formerly Kidsworld Limited Pension Fund Plan)</t>
  </si>
  <si>
    <t>Amour's Funeral Home Limited Pension Fund Plan</t>
  </si>
  <si>
    <t>Angostura Bitters (Dr. J.G.B. Siegert &amp; Sons) Limited Pension Fund Plan</t>
  </si>
  <si>
    <t>P505</t>
  </si>
  <si>
    <t>ANSA McAl Limited DC Pension Plan</t>
  </si>
  <si>
    <t>Ansa McAl Limited Pension Fund Plan (formerly Mc Enearney Alstons Limited Pension Fund)</t>
  </si>
  <si>
    <t>Ansa McAl Pension Fund Plan for Monthly Paid Employees (formerly Alstons Limited Pension Fund Plan)</t>
  </si>
  <si>
    <t>P512</t>
  </si>
  <si>
    <t>ArcelorMittal Point Lisas Limited DC Pension Plan (DC)</t>
  </si>
  <si>
    <t>Atlantic LNG Company of Trinidad and Tobago Pension Plan</t>
  </si>
  <si>
    <t>P276</t>
  </si>
  <si>
    <t>Aviation Services Trinidad and Tobago Ltd. Pension Fund Plan</t>
  </si>
  <si>
    <t>P076</t>
  </si>
  <si>
    <t>B.H. Rose Limited Pension Fund Plan</t>
  </si>
  <si>
    <t>B.W.I.A. Pilots Pension Fund Plan</t>
  </si>
  <si>
    <t>Baroid Trinidad Services Limited Staff Pension Fund Plan</t>
  </si>
  <si>
    <t>Berger Paints Trinidad Limited Pension Fund Plan for Monthly Paid Employees</t>
  </si>
  <si>
    <t>Bermudez Biscuit Company Limited Staff Pension Plan</t>
  </si>
  <si>
    <t>P492</t>
  </si>
  <si>
    <t xml:space="preserve">BG Trinidad and Tobago Limited Defined Contribution Pension Plan </t>
  </si>
  <si>
    <t>BG Trinidad and Tobago Limited Pension Fund Plan (formerly British Gas Trinidad Limited Pension Fund Plan)</t>
  </si>
  <si>
    <t>P499</t>
  </si>
  <si>
    <t>Bishop Anstey High School East/Trinity College East - Pension Fund Plan</t>
  </si>
  <si>
    <t>Bristol Myers Squibb (West Indies) Limited Pension Fund Plan</t>
  </si>
  <si>
    <t>P173</t>
  </si>
  <si>
    <t>British Airways Pension Fund Plan</t>
  </si>
  <si>
    <t>P389</t>
  </si>
  <si>
    <t>BWIA (Ltd) Pilots Provident Fund</t>
  </si>
  <si>
    <t>BWIA General Staff Pension Fund</t>
  </si>
  <si>
    <t>BWIA Limited General Staff Provident Fund</t>
  </si>
  <si>
    <t>P215</t>
  </si>
  <si>
    <t>C. Lloyd Trestrail &amp; Co. Ltd. Pension Fund Plan</t>
  </si>
  <si>
    <t>C.B.P. Limited Pension Fund Plan</t>
  </si>
  <si>
    <t>C.T.C. Electronics Limited Pension Fund Plan</t>
  </si>
  <si>
    <t>Caribbean Airlines Limited Pension Plan</t>
  </si>
  <si>
    <t>Caribbean Industrial Research Institute Pension Fund Plan</t>
  </si>
  <si>
    <t>P390</t>
  </si>
  <si>
    <t>Caribbean Packaging Industries Limited Pension Fund Plan for Senior Staff</t>
  </si>
  <si>
    <t>P482</t>
  </si>
  <si>
    <t xml:space="preserve">Caribbean Steel Mills Limited pension Fund Plan </t>
  </si>
  <si>
    <t>P493</t>
  </si>
  <si>
    <t>Carlton Savannah Pension PLAN</t>
  </si>
  <si>
    <t>P132</t>
  </si>
  <si>
    <t>Caroni (1967) Limited Pension Fund Plan</t>
  </si>
  <si>
    <t>P442</t>
  </si>
  <si>
    <t>Caroni (1975) Limited Daily Paid Employees Non-Contributory Pension Fund Plan</t>
  </si>
  <si>
    <t>P083</t>
  </si>
  <si>
    <t>Caroni (1975) Limited Employees Pension Fund Plan</t>
  </si>
  <si>
    <t>Central Bank of Trinidad and Tobago Pension Scheme</t>
  </si>
  <si>
    <t>P513</t>
  </si>
  <si>
    <t>Chaguaramas Development Authority Pension Plan</t>
  </si>
  <si>
    <t>Clark and Battoo Limited Staff Pension Fund Plan</t>
  </si>
  <si>
    <t>P424</t>
  </si>
  <si>
    <t>Cliffs and Associates Limited Pension Fund Plan</t>
  </si>
  <si>
    <t>Coates Brothers (Caribbean) Limited Pension Fund Plan</t>
  </si>
  <si>
    <t>Coconut Growers' Association Limited Staff Pension Fund Plan</t>
  </si>
  <si>
    <t>P367</t>
  </si>
  <si>
    <t>Colgate Palmolive (Caribbean) Inc. Pension Fund Plan</t>
  </si>
  <si>
    <t>Collier Morrison Belgrave Limited Pension Plan</t>
  </si>
  <si>
    <t>Colonial Fire and General Insurance Company Limited Pension Fund Plan</t>
  </si>
  <si>
    <t>P219</t>
  </si>
  <si>
    <t>Colonial Life Insurance Co. (Trinidad) Limited Agents Pension Fund Plan</t>
  </si>
  <si>
    <t>P501</t>
  </si>
  <si>
    <t>Columbus Communication Trinidad Limited Pension Fund Plan</t>
  </si>
  <si>
    <t>P474</t>
  </si>
  <si>
    <t xml:space="preserve">Compression &amp; Power Services (1988) Limited Pension Plan </t>
  </si>
  <si>
    <t>Consolidated Insurance Consultants Limited Pension Fund Plan</t>
  </si>
  <si>
    <t>P352</t>
  </si>
  <si>
    <t>Corbin Compton Limited Staff Pension Fund Plan</t>
  </si>
  <si>
    <t>P470</t>
  </si>
  <si>
    <t>CPI Limited Defined Contribution Pension Plan</t>
  </si>
  <si>
    <t>P332</t>
  </si>
  <si>
    <t>Crown Life Caribbean Limited Employees Pension Fund Plan</t>
  </si>
  <si>
    <t>Development Finance Limited Pension Fund Plan</t>
  </si>
  <si>
    <t>E&amp;Y Services Limited Pension Scheme</t>
  </si>
  <si>
    <t>P280</t>
  </si>
  <si>
    <t>Electrotec Services Limited Pension Fund Plan</t>
  </si>
  <si>
    <t>P092</t>
  </si>
  <si>
    <t>Employers Consultative Association Pension Fund Plan</t>
  </si>
  <si>
    <t>Envirotec Holdings Limited Pension Fund Plan (formerly Waste Disposal Limited Pension Fund Plan)</t>
  </si>
  <si>
    <t xml:space="preserve">EOG Resources Trinidad Limited Pension Fund Plan </t>
  </si>
  <si>
    <t>F.T. Farfan &amp; Sons Limited Pension Fund Plan</t>
  </si>
  <si>
    <t>P068</t>
  </si>
  <si>
    <t>F.W. Woolworth Limited Pension Fund Plan</t>
  </si>
  <si>
    <t>FirstCaribbean International Bank (Trinidad &amp; Tobago) Limited Pension Plan (formerly The Mercantile Banking and Financial Corporation Limited Pension Fund Plan)</t>
  </si>
  <si>
    <t>Fujitsu ICL Caribbean (Trinidad) Limited Pension Plan</t>
  </si>
  <si>
    <t>P440</t>
  </si>
  <si>
    <t xml:space="preserve">Fyzabad Credit Union Cooperative Society Limited Pension Plan </t>
  </si>
  <si>
    <t>P251</t>
  </si>
  <si>
    <t>General Building and Loan Association Staff Pension Fund Plan</t>
  </si>
  <si>
    <t>P144</t>
  </si>
  <si>
    <t>George Wimpey Caribbean Limited Pension Fund Plan</t>
  </si>
  <si>
    <t>GlobalSantaFe South America LLC Pension Fund Plan</t>
  </si>
  <si>
    <t>P283</t>
  </si>
  <si>
    <t>Goellnicht and Stollmeyer (Marketing) Limited Pension Fund Plan</t>
  </si>
  <si>
    <t>P010</t>
  </si>
  <si>
    <t>Gordon Grant Staff Pension Fund Plan</t>
  </si>
  <si>
    <t>Grace Kennedy (Trinidad and Tobago) Limited Pension Fund Plan</t>
  </si>
  <si>
    <t>Guardian Holdings Group Defined Contribution Pension Plan (formerly N.E.M (West Indies) Staff Superannuation Scheme)</t>
  </si>
  <si>
    <t>P350</t>
  </si>
  <si>
    <t>Guardian Life of the Caribbean Limited Pension Fund Plan</t>
  </si>
  <si>
    <t>Gulf Engineering Services Limited Pension Fund Plan</t>
  </si>
  <si>
    <t>Gulf Insurance Limited Pension Fund Plan</t>
  </si>
  <si>
    <t>Haliburton Trinidad Limited Pension Fund Plan</t>
  </si>
  <si>
    <t>P506</t>
  </si>
  <si>
    <t>HDC Daily-Rated Pension Fund Plan</t>
  </si>
  <si>
    <t>P507</t>
  </si>
  <si>
    <t>HDC Monthly-Paid Pension Fund Plan</t>
  </si>
  <si>
    <t>P477</t>
  </si>
  <si>
    <t>Heineken Trinidad and Tobago Limited Pension Fund Plan</t>
  </si>
  <si>
    <t>Home Construction Limited Staff Pension Fund Plan</t>
  </si>
  <si>
    <t>Hydro Agri Trinidad Limited Hourly Paid Employees Pension Plan</t>
  </si>
  <si>
    <t xml:space="preserve">Hydro Agri Trinidad Limited Salaried Employees Pension Fund Plan </t>
  </si>
  <si>
    <t>IBM World Trade Corporation (Trinidad Branch) Retirement Plan</t>
  </si>
  <si>
    <t>P114</t>
  </si>
  <si>
    <t>Industrial Development Corporation Pension Fund Plan</t>
  </si>
  <si>
    <t>Industrial Systems Controls Limited</t>
  </si>
  <si>
    <t>Insurance Brokers West Indies Limited Pension Fund Plan</t>
  </si>
  <si>
    <t>P333</t>
  </si>
  <si>
    <t>International Loss Adjusters Limited Pension Fund Plan</t>
  </si>
  <si>
    <t>Janouras Custom Design Limited Pension Plan</t>
  </si>
  <si>
    <t>Johnson and Johnson (Trinidad) Limited Staff Pension Fund Plan</t>
  </si>
  <si>
    <t xml:space="preserve">Joseph Charles Bottling Works and Investments Limited Pension Fund Plan
</t>
  </si>
  <si>
    <t>P489</t>
  </si>
  <si>
    <t>KPMG Services Limited Pension Plan</t>
  </si>
  <si>
    <t>P469</t>
  </si>
  <si>
    <t xml:space="preserve">KR Consulting (Trinidad) Limited Pension Plan </t>
  </si>
  <si>
    <t>P358</t>
  </si>
  <si>
    <t>Label House Limited Staff Pension Fund Plan</t>
  </si>
  <si>
    <t>Laughlin and DeGannes and Associate Companies Pension Fund Plan</t>
  </si>
  <si>
    <t>Lazzari and Sampson Limited Pension Fund Plan</t>
  </si>
  <si>
    <t>Lever Brothers (West Indies) Limited Pension Fund</t>
  </si>
  <si>
    <t>Life of Barbados Pension Fund Plan</t>
  </si>
  <si>
    <t>P504</t>
  </si>
  <si>
    <t>Lifestyle Motors Limited Pension Fund Plan</t>
  </si>
  <si>
    <t>Lonsdale/Saatchi and Saatchi Advertising Limited Staff Pension Fund Plan</t>
  </si>
  <si>
    <t>Mainstream Foods Limited Pension Fund Plan</t>
  </si>
  <si>
    <t>Master Mix of Trinidad and Tobago Limited Pension Fund Plan</t>
  </si>
  <si>
    <t>McCann Erickson (Trinidad) Limited Pension Fund Plan</t>
  </si>
  <si>
    <t>P466</t>
  </si>
  <si>
    <t xml:space="preserve">Metal Designs &amp; Concepts Limited Pension Fund Plan </t>
  </si>
  <si>
    <t xml:space="preserve">Mittal Steel Point Lisas Limited Employees' Pension Fund Plan </t>
  </si>
  <si>
    <t>NALIS Pension Fund Plan</t>
  </si>
  <si>
    <t>P265</t>
  </si>
  <si>
    <t>National Agro Chemicals Pension Fund Plan</t>
  </si>
  <si>
    <t>P223</t>
  </si>
  <si>
    <t>National Broadcasting Services of Trinidad and Tobago Pension Fund Plan</t>
  </si>
  <si>
    <t>National Flour Mills Limited Pension Plan</t>
  </si>
  <si>
    <t xml:space="preserve">National Gas Company of Trinidad and Tobago Limited Pension Fund Plan </t>
  </si>
  <si>
    <t>National Maintenance Training and Security Limited Pension Plan</t>
  </si>
  <si>
    <t>National Union of Government and Federated Workers Officers' Pension Plan</t>
  </si>
  <si>
    <t>P381</t>
  </si>
  <si>
    <t>Nationwide Staff "A" Pension Fund Plan</t>
  </si>
  <si>
    <t>P382</t>
  </si>
  <si>
    <t>Nationwide Staff "B" Pension Fund Plan</t>
  </si>
  <si>
    <t>P383</t>
  </si>
  <si>
    <t>Nationwide Staff "C" Pension Fund Plan</t>
  </si>
  <si>
    <t>Nestle Trinidad and Tobago Limited Senior Staff Pension Plan</t>
  </si>
  <si>
    <t>Nestle Trinidad and Tobago Limited Unionised Pension Plan</t>
  </si>
  <si>
    <t>NIHERST Pension Fund Plan</t>
  </si>
  <si>
    <t>P153</t>
  </si>
  <si>
    <t>Orange Grove National Company Limited Pension Fund Plan</t>
  </si>
  <si>
    <t>P511</t>
  </si>
  <si>
    <t>Oscar Francois Limited</t>
  </si>
  <si>
    <t>PCS Nitrogen Merged Pension Fund Plan (formerly PCS Nitrogen Trinidad Limited Pension Fund Plan No. 1)</t>
  </si>
  <si>
    <t>PCS Nitrogen Pension Fund Plan 2 (formerly Trinidad and Tobago Urea Company Limited Pension Fund Plan)</t>
  </si>
  <si>
    <t>Pepsi-Cola Trinidad Bottling Company Limited Pension Fund Plan</t>
  </si>
  <si>
    <t>P508</t>
  </si>
  <si>
    <t>Petrotrin Employees' Pension Plan</t>
  </si>
  <si>
    <t>Point Lisas Industrial Port Development Corporation Limited Pension Fund Plan</t>
  </si>
  <si>
    <t>Port Authority of Trinidad and Tobago Daily Paid Pension Plan</t>
  </si>
  <si>
    <t>Port Authority of Trinidad and Tobago Monthly Paid Pension Plan</t>
  </si>
  <si>
    <t>P028</t>
  </si>
  <si>
    <t>Premier Consolidated Oilfields Limited Pension Fund Plan</t>
  </si>
  <si>
    <t>P488</t>
  </si>
  <si>
    <t>Pres-T-Con Limited Pension Fund Plan</t>
  </si>
  <si>
    <t>P241</t>
  </si>
  <si>
    <t>PriceWaterhouse Coopers Limited Pension Fund Plan</t>
  </si>
  <si>
    <t>PWC Limited Pension Fund Plan (formerly Coopers and Lybrand Pension Fund Plan)</t>
  </si>
  <si>
    <t>RBP Elevator and Escalator Limited Pension Fund Plan</t>
  </si>
  <si>
    <t>P201</t>
  </si>
  <si>
    <t>Rediffusion (Trinidad) Limited Pension Fund Plan</t>
  </si>
  <si>
    <t>P288</t>
  </si>
  <si>
    <t>Reinsurance Company of Trinidad and Tobago Limited Pension Fund Plan</t>
  </si>
  <si>
    <t>Rentokil Initial (Trinidad) Limited Pension Fund Plan</t>
  </si>
  <si>
    <t>Repsol E&amp;P T&amp;T Limited Pension Fund Plan</t>
  </si>
  <si>
    <t>Rhand Credit Union Co-Operative Society Limited Staff Pension Plan</t>
  </si>
  <si>
    <t>Rockland Limited Staff Pension Plan</t>
  </si>
  <si>
    <t>Rotoplastics Trinidad Limited Pension Fund Plan</t>
  </si>
  <si>
    <t>Royal Caribbean Insurance Limited Staff Pension Fund Plan</t>
  </si>
  <si>
    <t>Sagicor Life Inc. Employee Pension Plan (formerly Barbados Mutual Life Assurance Society Employee Pension Fund Plan)</t>
  </si>
  <si>
    <t>P502</t>
  </si>
  <si>
    <t>Schlumberger Trinidad Inc. Pension Fund Plan</t>
  </si>
  <si>
    <t>Selco Limited Retirement Plan</t>
  </si>
  <si>
    <t>P464</t>
  </si>
  <si>
    <t>Shell Trinidad Limited Pension Fund Plan</t>
  </si>
  <si>
    <t>P322</t>
  </si>
  <si>
    <t>Sherwin Williams (Caribbean) N.V. Pension Fund Plan</t>
  </si>
  <si>
    <t>P204</t>
  </si>
  <si>
    <t>Sissons Paints Limited Staff Pension Fund Plan</t>
  </si>
  <si>
    <t>P368</t>
  </si>
  <si>
    <t>Smith International Inc. Pension Fund Plan</t>
  </si>
  <si>
    <t>P249</t>
  </si>
  <si>
    <t>Stephens and Ross Limited Pension Fund Plan</t>
  </si>
  <si>
    <t>P408</t>
  </si>
  <si>
    <t>Super Chem Pension Fund Plan</t>
  </si>
  <si>
    <t>P184</t>
  </si>
  <si>
    <t>Swan Hunter Trinidad Limited Pension Fund Plan</t>
  </si>
  <si>
    <t>T. Geddes Grant (Trinidad) Staff Savings Pension Fund Plan</t>
  </si>
  <si>
    <t>P510</t>
  </si>
  <si>
    <t>Telecommunications Authority of Trinidad &amp; Tobago</t>
  </si>
  <si>
    <t xml:space="preserve">The Beacon Insurance Company Limited Pension Plan </t>
  </si>
  <si>
    <t>The Group Pension Fund Plan for Non-Professional Employees of Fitzstone Limited</t>
  </si>
  <si>
    <t>The Group Pension Plan for the Managerial Employees of American Life and General Insurance Company (Trinidad) Limited</t>
  </si>
  <si>
    <t>The Group Pension Plan for the Non-Managerial Employees of American Life and General Insurance Company (Trinidad) Limited</t>
  </si>
  <si>
    <t>The Group Pension Scheme for the Agents of American Life and General Insurance Company (Trinidad) Limited</t>
  </si>
  <si>
    <t>The Incorporated Trustees of the Anglican Church in the Dioceses of Trinidad and Tobago Pension Fund Plan</t>
  </si>
  <si>
    <t>The Institute of Marine Affairs Staff Pension Plan</t>
  </si>
  <si>
    <t>The Myerson Tooth Company Limited Pension Plan</t>
  </si>
  <si>
    <t>P171</t>
  </si>
  <si>
    <t>The National Commercial Bank of Trinidad and Tobago Pension Scheme</t>
  </si>
  <si>
    <t>P509</t>
  </si>
  <si>
    <t>The National Schools Dietary Services Limited Pension Plan</t>
  </si>
  <si>
    <t>The Regional Health Authorities Pension Fund Plan</t>
  </si>
  <si>
    <t>The University of the West Indies (St. Augustine) Staff Pension Plan</t>
  </si>
  <si>
    <t>The West Indian Tobacco Company Limited Pension Fund Plan</t>
  </si>
  <si>
    <t>Thomas Peake and Company Limited Pension Fund Plan</t>
  </si>
  <si>
    <t>P428</t>
  </si>
  <si>
    <t>Tourism &amp; Industrial Development Company of Trinidad &amp; Tobago Pension Fund Plan</t>
  </si>
  <si>
    <t>Toyota Trinidad and Tobago Staff Pension Fund Plan</t>
  </si>
  <si>
    <t>Trinidad &amp; Tobago Electricity Commission Pension Plan</t>
  </si>
  <si>
    <t>P373</t>
  </si>
  <si>
    <t>Trinidad &amp; Tobago Forest Products Limited Staff Pension Fund Plan</t>
  </si>
  <si>
    <t>Trinidad and Tobago Bureau of Standards Staff Pension Fund Plan (formerly Mandev-Qualassure Pension Fund Plan)</t>
  </si>
  <si>
    <t>P156</t>
  </si>
  <si>
    <t>Trinidad and Tobago BWIA International Airways Pension Fund Plan</t>
  </si>
  <si>
    <t>Trinidad and Tobago Chamber of Commerce Pension Fund Plan</t>
  </si>
  <si>
    <t>Trinidad and Tobago Civil Aviation Authority Pension Plan</t>
  </si>
  <si>
    <t>P398</t>
  </si>
  <si>
    <t>Trinidad and Tobago Export Development Corporation Pension Fund Plan</t>
  </si>
  <si>
    <t>Trinidad and Tobago External Telecommunications Company Limited Pension Fund Plan</t>
  </si>
  <si>
    <t>Trinidad and Tobago Methanol Company Limited Pension Fund Plan</t>
  </si>
  <si>
    <t>Trinidad and Tobago National Petroleum Marketing Company Limited Contributory Pension Plan II</t>
  </si>
  <si>
    <t>P135</t>
  </si>
  <si>
    <t>Trinidad and Tobago Oil Company Limited Local Provident  Fund</t>
  </si>
  <si>
    <t>Trinidad and Tobago Oil Company Limited Non Contributory Pension Fund Plan</t>
  </si>
  <si>
    <t>Trinidad and Tobago Petroleum Company Limited Employees Pension Fund Plan</t>
  </si>
  <si>
    <t>Trinidad and Tobago Petroleum Company Limited Staff Pension Fund Plan</t>
  </si>
  <si>
    <t>Trinidad and Tobago Pilots' Association Limited Pension Plan (formerly Trinidad Pilots and Berthing Masters Limited Pension Fund Plan)</t>
  </si>
  <si>
    <t>P305</t>
  </si>
  <si>
    <t>Trinidad and Tobago Printing and Packaging Company Pension Fund Plan</t>
  </si>
  <si>
    <t xml:space="preserve">Trinidad and Tobago Telephone Company Limited Staff Pension Fund Plan </t>
  </si>
  <si>
    <t>P222</t>
  </si>
  <si>
    <t>Trinidad and Tobago Television Company Limited Pension Fund Plan</t>
  </si>
  <si>
    <t>P182</t>
  </si>
  <si>
    <t>Trinidad Broadcasting Company Limited Pension Fund Plan</t>
  </si>
  <si>
    <t xml:space="preserve">Trinidad Cement Limited Employees' Pension Fund Plan </t>
  </si>
  <si>
    <t>Trinidad Express Newspapers Limited Pension Fund Plan</t>
  </si>
  <si>
    <t>Trinidad Hilton Pension Plan</t>
  </si>
  <si>
    <t xml:space="preserve">Trinidad Ropeworks Limited Pension Fund Plan </t>
  </si>
  <si>
    <t>P179</t>
  </si>
  <si>
    <t>Trinidad Shipping Company Limited Pension Fund Plan</t>
  </si>
  <si>
    <t>P150</t>
  </si>
  <si>
    <t>Trinidad Textile Manufacturing Company Limited Pension Fund Plan</t>
  </si>
  <si>
    <t>Trinmar Employees Benefit Pension Plan</t>
  </si>
  <si>
    <t>Trintoplan Consultants Limited Pension Fund Plan</t>
  </si>
  <si>
    <t>P427</t>
  </si>
  <si>
    <t>Tucker Energy Services Holdings Limited Pension Fund Plan (formerly Industrial Agencies Limited Pension Fund Plan)</t>
  </si>
  <si>
    <t>UM Bulk Liquids Trinidad Limited Pension Plan (formerly Caribbean Bulk Storage and Trading Company Limited Pension Fund Plan)</t>
  </si>
  <si>
    <t>Unicomer (Trinidad) Limited Pension Plan (formerly Courts (Trinidad) Limited Pension Plan)</t>
  </si>
  <si>
    <t>Unilever Caribbean Limited Hourly-Rated Employees' Pension Fund</t>
  </si>
  <si>
    <t>P086</t>
  </si>
  <si>
    <t>Van Leer Containers Trinidad Limited Pension Fund Plan</t>
  </si>
  <si>
    <t>Water and Sewage Authority Daily Rated Employees Pension Fund Plan</t>
  </si>
  <si>
    <t>West Indian National Insurance Company Pension Fund Plan</t>
  </si>
  <si>
    <t>P255</t>
  </si>
  <si>
    <t>Workers Bank (1989) Limited Pension Fund Plan</t>
  </si>
  <si>
    <t>P334</t>
  </si>
  <si>
    <t>Yorke Structures Limited Pension Fund Plan</t>
  </si>
  <si>
    <t>Youth Training and Employment Partnership Programme (YTEPP) Limited Pension Fund Plan</t>
  </si>
  <si>
    <t>Tru Valu Supermarket Limited Monthly Paid Non-Union Pension Fund Plan</t>
  </si>
  <si>
    <t>Trinidad and Tobago National Petroleum Marketing Company Limited Contributory Pension Plan I</t>
  </si>
  <si>
    <t>BP Trinidad &amp; Tobago LLC DC Pension Plan</t>
  </si>
  <si>
    <t>P516</t>
  </si>
  <si>
    <t>P360</t>
  </si>
  <si>
    <t>Demerara Life Assurance Company of T&amp;T Limited Sales Staff Pension Fund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</si>
</sst>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72" formatCode="[$-409]d\-mmm\-yyyy;@"/>
    <numFmt numFmtId="174" formatCode="mmmm\ d\,\ yyyy"/>
    <numFmt numFmtId="178" formatCode="#,##0_);[Red]\-#,##0_)"/>
    <numFmt numFmtId="179" formatCode="0.0000_);[Red]\(0.0000_)"/>
    <numFmt numFmtId="180" formatCode="[Red]\-#,##0.00"/>
  </numFmts>
  <fonts count="44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</font>
    <font>
      <b/>
      <i/>
      <sz val="20"/>
      <name val="Arial"/>
      <family val="2"/>
    </font>
    <font>
      <b/>
      <i/>
      <sz val="10"/>
      <color indexed="16"/>
      <name val="TimesNewRomanPS"/>
    </font>
    <font>
      <b/>
      <sz val="12"/>
      <name val="Times New Roman"/>
    </font>
    <font>
      <sz val="10"/>
      <name val="Times New Roman"/>
    </font>
    <font>
      <b/>
      <sz val="10"/>
      <name val="Times New Roman"/>
      <family val="1"/>
    </font>
    <font>
      <sz val="10"/>
      <color indexed="8"/>
      <name val="Times New Roman"/>
    </font>
    <font>
      <sz val="9"/>
      <color indexed="8"/>
      <name val="Times New Roman"/>
    </font>
    <font>
      <b/>
      <sz val="10"/>
      <color indexed="8"/>
      <name val="Times New Roman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</font>
    <font>
      <sz val="10"/>
      <color indexed="8"/>
      <name val="Times New Roman"/>
      <family val="1"/>
    </font>
    <font>
      <sz val="9"/>
      <name val="Times New Roman"/>
      <family val="1"/>
    </font>
    <font>
      <u/>
      <sz val="8"/>
      <name val="Times New Roman"/>
    </font>
    <font>
      <b/>
      <sz val="12"/>
      <name val="Arial"/>
      <family val="2"/>
    </font>
    <font>
      <b/>
      <sz val="8"/>
      <name val="Times New Roman"/>
    </font>
    <font>
      <b/>
      <sz val="8"/>
      <name val="MS Sans Serif"/>
    </font>
    <font>
      <sz val="8"/>
      <name val="MS Sans Serif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MS Sans Serif"/>
      <family val="2"/>
    </font>
    <font>
      <b/>
      <sz val="10"/>
      <name val="MS Sans Serif"/>
      <family val="2"/>
    </font>
    <font>
      <sz val="10"/>
      <name val="MS Sans Serif"/>
    </font>
    <font>
      <sz val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61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" fontId="1" fillId="2" borderId="0"/>
    <xf numFmtId="178" fontId="2" fillId="2" borderId="1" applyAlignment="0"/>
    <xf numFmtId="1" fontId="2" fillId="0" borderId="2" applyBorder="0"/>
    <xf numFmtId="1" fontId="3" fillId="3" borderId="0"/>
    <xf numFmtId="1" fontId="3" fillId="4" borderId="0"/>
    <xf numFmtId="43" fontId="1" fillId="0" borderId="0" applyFont="0" applyFill="0" applyBorder="0" applyAlignment="0" applyProtection="0"/>
    <xf numFmtId="178" fontId="2" fillId="5" borderId="1"/>
    <xf numFmtId="178" fontId="4" fillId="5" borderId="1"/>
    <xf numFmtId="1" fontId="3" fillId="6" borderId="0"/>
    <xf numFmtId="1" fontId="5" fillId="7" borderId="0" applyNumberFormat="0" applyBorder="0" applyProtection="0"/>
    <xf numFmtId="179" fontId="5" fillId="8" borderId="1"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9" borderId="0">
      <alignment horizontal="center" vertical="center"/>
    </xf>
    <xf numFmtId="0" fontId="2" fillId="4" borderId="3" applyBorder="0">
      <alignment horizontal="left"/>
    </xf>
    <xf numFmtId="178" fontId="5" fillId="8" borderId="1" applyAlignment="0">
      <protection locked="0"/>
    </xf>
    <xf numFmtId="178" fontId="4" fillId="8" borderId="1" applyAlignment="0">
      <protection locked="0"/>
    </xf>
    <xf numFmtId="49" fontId="2" fillId="10" borderId="0" applyBorder="0">
      <alignment horizontal="left"/>
      <protection locked="0"/>
    </xf>
    <xf numFmtId="180" fontId="5" fillId="6" borderId="1">
      <protection locked="0"/>
    </xf>
    <xf numFmtId="0" fontId="2" fillId="0" borderId="0"/>
    <xf numFmtId="0" fontId="40" fillId="0" borderId="0"/>
    <xf numFmtId="2" fontId="2" fillId="0" borderId="2"/>
    <xf numFmtId="1" fontId="3" fillId="5" borderId="1" applyNumberFormat="0"/>
    <xf numFmtId="0" fontId="30" fillId="0" borderId="0"/>
    <xf numFmtId="0" fontId="32" fillId="0" borderId="0"/>
    <xf numFmtId="1" fontId="4" fillId="9" borderId="0" applyNumberFormat="0" applyFont="0" applyBorder="0" applyAlignment="0"/>
    <xf numFmtId="0" fontId="2" fillId="10" borderId="1" applyNumberFormat="0" applyAlignment="0">
      <alignment horizontal="left"/>
    </xf>
    <xf numFmtId="178" fontId="4" fillId="2" borderId="1" applyAlignment="0"/>
    <xf numFmtId="0" fontId="8" fillId="0" borderId="5" applyBorder="0" applyAlignment="0" applyProtection="0">
      <alignment horizontal="center"/>
    </xf>
    <xf numFmtId="49" fontId="9" fillId="0" borderId="0" applyFont="0" applyBorder="0" applyAlignment="0">
      <alignment horizontal="centerContinuous" vertical="center"/>
    </xf>
    <xf numFmtId="49" fontId="2" fillId="11" borderId="0">
      <protection locked="0"/>
    </xf>
    <xf numFmtId="178" fontId="4" fillId="2" borderId="6" applyAlignment="0"/>
    <xf numFmtId="1" fontId="4" fillId="0" borderId="0" applyNumberFormat="0" applyFont="0" applyBorder="0" applyAlignment="0">
      <protection locked="0"/>
    </xf>
  </cellStyleXfs>
  <cellXfs count="220">
    <xf numFmtId="0" fontId="0" fillId="0" borderId="0" xfId="0"/>
    <xf numFmtId="0" fontId="10" fillId="0" borderId="0" xfId="0" applyFont="1"/>
    <xf numFmtId="0" fontId="11" fillId="0" borderId="0" xfId="0" applyFont="1" applyFill="1"/>
    <xf numFmtId="37" fontId="12" fillId="0" borderId="0" xfId="0" applyNumberFormat="1" applyFont="1" applyFill="1" applyBorder="1" applyProtection="1"/>
    <xf numFmtId="37" fontId="13" fillId="0" borderId="0" xfId="0" applyNumberFormat="1" applyFont="1" applyFill="1" applyBorder="1" applyAlignment="1" applyProtection="1">
      <alignment horizontal="center"/>
    </xf>
    <xf numFmtId="37" fontId="10" fillId="0" borderId="0" xfId="0" applyNumberFormat="1" applyFont="1" applyFill="1"/>
    <xf numFmtId="37" fontId="14" fillId="0" borderId="0" xfId="0" applyNumberFormat="1" applyFont="1" applyFill="1" applyBorder="1" applyProtection="1"/>
    <xf numFmtId="0" fontId="15" fillId="0" borderId="0" xfId="0" applyFont="1" applyFill="1" applyAlignment="1">
      <alignment horizontal="left"/>
    </xf>
    <xf numFmtId="0" fontId="10" fillId="0" borderId="0" xfId="0" applyFont="1" applyBorder="1" applyAlignment="1"/>
    <xf numFmtId="0" fontId="12" fillId="0" borderId="0" xfId="0" applyFont="1" applyFill="1" applyBorder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37" fontId="11" fillId="0" borderId="7" xfId="0" applyNumberFormat="1" applyFont="1" applyFill="1" applyBorder="1" applyAlignment="1" applyProtection="1">
      <alignment horizontal="centerContinuous" vertical="center"/>
    </xf>
    <xf numFmtId="37" fontId="16" fillId="0" borderId="8" xfId="0" applyNumberFormat="1" applyFont="1" applyFill="1" applyBorder="1" applyAlignment="1" applyProtection="1">
      <alignment horizontal="centerContinuous"/>
    </xf>
    <xf numFmtId="37" fontId="10" fillId="0" borderId="7" xfId="0" applyNumberFormat="1" applyFont="1" applyFill="1" applyBorder="1" applyAlignment="1" applyProtection="1">
      <alignment horizontal="center" vertical="center" wrapText="1"/>
    </xf>
    <xf numFmtId="37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/>
    </xf>
    <xf numFmtId="0" fontId="17" fillId="0" borderId="0" xfId="0" applyFont="1" applyFill="1" applyBorder="1" applyAlignment="1" applyProtection="1">
      <alignment horizontal="left" vertical="center"/>
    </xf>
    <xf numFmtId="37" fontId="18" fillId="0" borderId="9" xfId="0" applyNumberFormat="1" applyFont="1" applyFill="1" applyBorder="1" applyProtection="1"/>
    <xf numFmtId="37" fontId="1" fillId="0" borderId="9" xfId="0" applyNumberFormat="1" applyFont="1" applyFill="1" applyBorder="1" applyProtection="1"/>
    <xf numFmtId="37" fontId="10" fillId="0" borderId="10" xfId="0" quotePrefix="1" applyNumberFormat="1" applyFont="1" applyFill="1" applyBorder="1" applyAlignment="1" applyProtection="1">
      <alignment horizontal="centerContinuous"/>
    </xf>
    <xf numFmtId="37" fontId="10" fillId="0" borderId="9" xfId="0" quotePrefix="1" applyNumberFormat="1" applyFont="1" applyFill="1" applyBorder="1" applyAlignment="1" applyProtection="1">
      <alignment horizontal="centerContinuous"/>
    </xf>
    <xf numFmtId="37" fontId="16" fillId="0" borderId="9" xfId="0" applyNumberFormat="1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indent="2"/>
    </xf>
    <xf numFmtId="37" fontId="1" fillId="2" borderId="9" xfId="0" applyNumberFormat="1" applyFont="1" applyFill="1" applyBorder="1" applyProtection="1">
      <protection locked="0"/>
    </xf>
    <xf numFmtId="0" fontId="1" fillId="0" borderId="9" xfId="0" applyNumberFormat="1" applyFont="1" applyFill="1" applyBorder="1" applyAlignment="1" applyProtection="1">
      <alignment horizontal="center"/>
    </xf>
    <xf numFmtId="37" fontId="16" fillId="0" borderId="11" xfId="0" applyNumberFormat="1" applyFont="1" applyFill="1" applyBorder="1" applyProtection="1"/>
    <xf numFmtId="37" fontId="18" fillId="0" borderId="12" xfId="0" applyNumberFormat="1" applyFont="1" applyFill="1" applyBorder="1" applyProtection="1"/>
    <xf numFmtId="37" fontId="1" fillId="0" borderId="12" xfId="0" applyNumberFormat="1" applyFont="1" applyFill="1" applyBorder="1" applyProtection="1"/>
    <xf numFmtId="37" fontId="10" fillId="0" borderId="13" xfId="0" quotePrefix="1" applyNumberFormat="1" applyFont="1" applyFill="1" applyBorder="1" applyAlignment="1" applyProtection="1">
      <alignment horizontal="centerContinuous"/>
    </xf>
    <xf numFmtId="37" fontId="10" fillId="0" borderId="12" xfId="0" quotePrefix="1" applyNumberFormat="1" applyFont="1" applyFill="1" applyBorder="1" applyAlignment="1" applyProtection="1">
      <alignment horizontal="centerContinuous"/>
    </xf>
    <xf numFmtId="37" fontId="16" fillId="0" borderId="12" xfId="0" applyNumberFormat="1" applyFont="1" applyFill="1" applyBorder="1" applyProtection="1"/>
    <xf numFmtId="0" fontId="10" fillId="0" borderId="0" xfId="0" applyFont="1" applyFill="1" applyBorder="1" applyAlignment="1" applyProtection="1">
      <alignment horizontal="left" indent="4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horizontal="left" indent="6"/>
    </xf>
    <xf numFmtId="0" fontId="10" fillId="0" borderId="0" xfId="0" applyFont="1" applyFill="1" applyBorder="1" applyAlignment="1" applyProtection="1">
      <alignment horizontal="left" indent="3"/>
    </xf>
    <xf numFmtId="0" fontId="10" fillId="0" borderId="0" xfId="0" applyFont="1" applyFill="1" applyAlignment="1" applyProtection="1">
      <alignment horizontal="center"/>
    </xf>
    <xf numFmtId="37" fontId="10" fillId="0" borderId="14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left" indent="1"/>
    </xf>
    <xf numFmtId="37" fontId="10" fillId="0" borderId="12" xfId="0" applyNumberFormat="1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left" indent="2"/>
    </xf>
    <xf numFmtId="0" fontId="10" fillId="0" borderId="0" xfId="0" applyFont="1" applyFill="1" applyAlignment="1" applyProtection="1">
      <alignment horizontal="left" indent="4"/>
    </xf>
    <xf numFmtId="0" fontId="10" fillId="0" borderId="0" xfId="0" applyFont="1" applyFill="1" applyAlignment="1" applyProtection="1">
      <alignment horizontal="left" indent="6"/>
    </xf>
    <xf numFmtId="0" fontId="10" fillId="0" borderId="0" xfId="0" applyFont="1" applyAlignment="1" applyProtection="1">
      <alignment horizontal="left" indent="2"/>
    </xf>
    <xf numFmtId="0" fontId="11" fillId="0" borderId="0" xfId="0" applyFont="1" applyProtection="1"/>
    <xf numFmtId="37" fontId="16" fillId="0" borderId="11" xfId="6" applyNumberFormat="1" applyFont="1" applyFill="1" applyBorder="1" applyAlignment="1" applyProtection="1">
      <alignment horizontal="right"/>
    </xf>
    <xf numFmtId="37" fontId="10" fillId="0" borderId="9" xfId="0" applyNumberFormat="1" applyFont="1" applyFill="1" applyBorder="1" applyProtection="1"/>
    <xf numFmtId="37" fontId="10" fillId="0" borderId="12" xfId="0" applyNumberFormat="1" applyFont="1" applyFill="1" applyBorder="1" applyProtection="1"/>
    <xf numFmtId="37" fontId="10" fillId="0" borderId="11" xfId="0" applyNumberFormat="1" applyFont="1" applyFill="1" applyBorder="1" applyProtection="1"/>
    <xf numFmtId="37" fontId="16" fillId="0" borderId="9" xfId="0" applyNumberFormat="1" applyFont="1" applyFill="1" applyBorder="1" applyAlignment="1" applyProtection="1">
      <alignment horizontal="right"/>
    </xf>
    <xf numFmtId="3" fontId="19" fillId="2" borderId="15" xfId="0" applyNumberFormat="1" applyFont="1" applyFill="1" applyBorder="1" applyAlignment="1" applyProtection="1">
      <alignment horizontal="left" indent="4"/>
      <protection locked="0"/>
    </xf>
    <xf numFmtId="37" fontId="2" fillId="0" borderId="11" xfId="0" applyNumberFormat="1" applyFont="1" applyFill="1" applyBorder="1" applyProtection="1"/>
    <xf numFmtId="37" fontId="10" fillId="0" borderId="12" xfId="0" applyNumberFormat="1" applyFont="1" applyFill="1" applyBorder="1" applyAlignment="1" applyProtection="1"/>
    <xf numFmtId="0" fontId="10" fillId="0" borderId="0" xfId="0" applyFont="1" applyAlignment="1">
      <alignment horizontal="center"/>
    </xf>
    <xf numFmtId="37" fontId="16" fillId="0" borderId="0" xfId="6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center"/>
    </xf>
    <xf numFmtId="37" fontId="20" fillId="0" borderId="0" xfId="0" applyNumberFormat="1" applyFont="1" applyFill="1" applyBorder="1"/>
    <xf numFmtId="0" fontId="19" fillId="0" borderId="0" xfId="0" applyFont="1" applyFill="1" applyAlignment="1" applyProtection="1">
      <alignment horizontal="left"/>
    </xf>
    <xf numFmtId="0" fontId="2" fillId="0" borderId="0" xfId="0" applyFont="1"/>
    <xf numFmtId="37" fontId="1" fillId="2" borderId="16" xfId="0" applyNumberFormat="1" applyFont="1" applyFill="1" applyBorder="1" applyAlignment="1" applyProtection="1">
      <protection locked="0"/>
    </xf>
    <xf numFmtId="37" fontId="1" fillId="2" borderId="9" xfId="0" applyNumberFormat="1" applyFont="1" applyFill="1" applyBorder="1" applyAlignment="1" applyProtection="1">
      <protection locked="0"/>
    </xf>
    <xf numFmtId="37" fontId="1" fillId="2" borderId="17" xfId="0" applyNumberFormat="1" applyFont="1" applyFill="1" applyBorder="1" applyAlignment="1" applyProtection="1">
      <protection locked="0"/>
    </xf>
    <xf numFmtId="37" fontId="10" fillId="0" borderId="0" xfId="0" applyNumberFormat="1" applyFont="1" applyFill="1" applyBorder="1"/>
    <xf numFmtId="0" fontId="21" fillId="0" borderId="18" xfId="0" quotePrefix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2" fillId="0" borderId="0" xfId="0" quotePrefix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10" fillId="0" borderId="0" xfId="0" applyFont="1" applyFill="1"/>
    <xf numFmtId="0" fontId="19" fillId="0" borderId="0" xfId="0" applyFont="1" applyAlignment="1" applyProtection="1">
      <alignment horizontal="left"/>
    </xf>
    <xf numFmtId="0" fontId="11" fillId="0" borderId="0" xfId="0" applyFont="1" applyFill="1" applyProtection="1"/>
    <xf numFmtId="0" fontId="19" fillId="0" borderId="0" xfId="0" applyFont="1" applyProtection="1"/>
    <xf numFmtId="0" fontId="25" fillId="0" borderId="0" xfId="0" applyFont="1" applyFill="1" applyBorder="1" applyAlignment="1" applyProtection="1"/>
    <xf numFmtId="0" fontId="15" fillId="0" borderId="0" xfId="0" applyFont="1" applyFill="1" applyAlignment="1" applyProtection="1">
      <alignment horizontal="left"/>
    </xf>
    <xf numFmtId="0" fontId="24" fillId="0" borderId="0" xfId="0" applyFont="1" applyFill="1" applyProtection="1"/>
    <xf numFmtId="0" fontId="26" fillId="0" borderId="1" xfId="0" applyFont="1" applyFill="1" applyBorder="1" applyAlignment="1" applyProtection="1">
      <alignment horizontal="center" vertical="center" wrapText="1"/>
    </xf>
    <xf numFmtId="3" fontId="19" fillId="0" borderId="19" xfId="0" applyNumberFormat="1" applyFont="1" applyFill="1" applyBorder="1" applyProtection="1"/>
    <xf numFmtId="0" fontId="26" fillId="0" borderId="0" xfId="0" applyFont="1" applyProtection="1"/>
    <xf numFmtId="3" fontId="19" fillId="0" borderId="9" xfId="0" applyNumberFormat="1" applyFont="1" applyFill="1" applyBorder="1" applyProtection="1"/>
    <xf numFmtId="3" fontId="19" fillId="0" borderId="20" xfId="0" applyNumberFormat="1" applyFont="1" applyFill="1" applyBorder="1" applyProtection="1"/>
    <xf numFmtId="3" fontId="19" fillId="0" borderId="0" xfId="0" applyNumberFormat="1" applyFont="1" applyFill="1" applyBorder="1" applyProtection="1"/>
    <xf numFmtId="0" fontId="27" fillId="0" borderId="0" xfId="0" applyFont="1" applyFill="1" applyBorder="1" applyAlignment="1" applyProtection="1">
      <alignment horizontal="left"/>
    </xf>
    <xf numFmtId="0" fontId="19" fillId="0" borderId="0" xfId="0" applyFont="1" applyFill="1" applyProtection="1"/>
    <xf numFmtId="3" fontId="19" fillId="0" borderId="15" xfId="0" applyNumberFormat="1" applyFont="1" applyFill="1" applyBorder="1" applyProtection="1"/>
    <xf numFmtId="0" fontId="26" fillId="0" borderId="0" xfId="0" applyFont="1" applyFill="1" applyBorder="1" applyAlignment="1" applyProtection="1">
      <alignment horizontal="left" indent="2"/>
    </xf>
    <xf numFmtId="0" fontId="19" fillId="0" borderId="0" xfId="0" quotePrefix="1" applyFont="1" applyFill="1" applyBorder="1" applyAlignment="1" applyProtection="1">
      <alignment horizontal="left" indent="4"/>
    </xf>
    <xf numFmtId="3" fontId="19" fillId="0" borderId="21" xfId="0" applyNumberFormat="1" applyFont="1" applyFill="1" applyBorder="1" applyProtection="1"/>
    <xf numFmtId="3" fontId="19" fillId="0" borderId="1" xfId="0" applyNumberFormat="1" applyFont="1" applyFill="1" applyBorder="1" applyProtection="1"/>
    <xf numFmtId="0" fontId="26" fillId="0" borderId="0" xfId="0" applyFont="1" applyFill="1" applyBorder="1" applyAlignment="1" applyProtection="1">
      <alignment horizontal="left"/>
    </xf>
    <xf numFmtId="0" fontId="0" fillId="0" borderId="15" xfId="0" applyBorder="1"/>
    <xf numFmtId="0" fontId="19" fillId="0" borderId="0" xfId="0" quotePrefix="1" applyFont="1" applyFill="1" applyBorder="1" applyAlignment="1" applyProtection="1">
      <alignment horizontal="left" indent="2"/>
    </xf>
    <xf numFmtId="0" fontId="19" fillId="0" borderId="0" xfId="0" quotePrefix="1" applyFont="1" applyFill="1" applyBorder="1" applyAlignment="1" applyProtection="1">
      <alignment horizontal="left" vertical="center" indent="4"/>
    </xf>
    <xf numFmtId="3" fontId="19" fillId="0" borderId="12" xfId="0" applyNumberFormat="1" applyFont="1" applyFill="1" applyBorder="1" applyProtection="1"/>
    <xf numFmtId="0" fontId="19" fillId="0" borderId="0" xfId="0" applyFont="1" applyFill="1" applyBorder="1" applyAlignment="1" applyProtection="1">
      <alignment horizontal="left" indent="2"/>
    </xf>
    <xf numFmtId="3" fontId="19" fillId="0" borderId="11" xfId="0" applyNumberFormat="1" applyFont="1" applyFill="1" applyBorder="1" applyProtection="1"/>
    <xf numFmtId="3" fontId="19" fillId="0" borderId="22" xfId="0" applyNumberFormat="1" applyFont="1" applyFill="1" applyBorder="1" applyProtection="1"/>
    <xf numFmtId="0" fontId="19" fillId="0" borderId="0" xfId="0" applyFont="1" applyAlignment="1" applyProtection="1">
      <alignment horizontal="left" indent="2"/>
    </xf>
    <xf numFmtId="0" fontId="19" fillId="12" borderId="0" xfId="0" applyFont="1" applyFill="1" applyProtection="1"/>
    <xf numFmtId="0" fontId="0" fillId="0" borderId="0" xfId="0" applyFill="1" applyBorder="1" applyProtection="1"/>
    <xf numFmtId="0" fontId="19" fillId="0" borderId="18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/>
    </xf>
    <xf numFmtId="0" fontId="22" fillId="0" borderId="23" xfId="0" quotePrefix="1" applyFont="1" applyFill="1" applyBorder="1" applyAlignment="1" applyProtection="1">
      <alignment horizontal="center"/>
    </xf>
    <xf numFmtId="0" fontId="22" fillId="0" borderId="0" xfId="0" quotePrefix="1" applyFont="1" applyFill="1" applyBorder="1" applyAlignment="1" applyProtection="1">
      <alignment horizontal="center"/>
    </xf>
    <xf numFmtId="0" fontId="0" fillId="0" borderId="0" xfId="0" applyFill="1" applyProtection="1"/>
    <xf numFmtId="0" fontId="29" fillId="0" borderId="0" xfId="0" quotePrefix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Continuous"/>
    </xf>
    <xf numFmtId="3" fontId="19" fillId="0" borderId="7" xfId="0" applyNumberFormat="1" applyFont="1" applyFill="1" applyBorder="1" applyProtection="1"/>
    <xf numFmtId="0" fontId="16" fillId="0" borderId="0" xfId="0" applyFont="1" applyFill="1" applyAlignment="1" applyProtection="1">
      <alignment horizontal="left" indent="2"/>
    </xf>
    <xf numFmtId="37" fontId="18" fillId="0" borderId="24" xfId="0" applyNumberFormat="1" applyFont="1" applyFill="1" applyBorder="1" applyProtection="1"/>
    <xf numFmtId="37" fontId="1" fillId="0" borderId="24" xfId="0" applyNumberFormat="1" applyFont="1" applyFill="1" applyBorder="1" applyProtection="1"/>
    <xf numFmtId="37" fontId="16" fillId="0" borderId="24" xfId="0" applyNumberFormat="1" applyFont="1" applyFill="1" applyBorder="1" applyProtection="1"/>
    <xf numFmtId="0" fontId="0" fillId="0" borderId="0" xfId="0" applyFill="1"/>
    <xf numFmtId="0" fontId="33" fillId="0" borderId="25" xfId="24" applyFont="1" applyFill="1" applyBorder="1" applyAlignment="1"/>
    <xf numFmtId="0" fontId="32" fillId="0" borderId="25" xfId="24" applyFont="1" applyFill="1" applyBorder="1" applyAlignment="1"/>
    <xf numFmtId="0" fontId="32" fillId="0" borderId="4" xfId="24" applyFont="1" applyFill="1" applyBorder="1" applyAlignment="1"/>
    <xf numFmtId="0" fontId="36" fillId="0" borderId="4" xfId="24" applyFont="1" applyFill="1" applyBorder="1" applyAlignment="1"/>
    <xf numFmtId="0" fontId="32" fillId="0" borderId="26" xfId="24" applyFont="1" applyFill="1" applyBorder="1" applyAlignment="1"/>
    <xf numFmtId="37" fontId="6" fillId="0" borderId="0" xfId="12" applyNumberFormat="1" applyFill="1" applyAlignment="1" applyProtection="1"/>
    <xf numFmtId="0" fontId="2" fillId="0" borderId="0" xfId="23" applyFont="1"/>
    <xf numFmtId="0" fontId="2" fillId="0" borderId="0" xfId="23" applyNumberFormat="1" applyFont="1" applyAlignment="1">
      <alignment vertical="top" wrapText="1"/>
    </xf>
    <xf numFmtId="0" fontId="2" fillId="0" borderId="0" xfId="23" applyNumberFormat="1" applyFont="1"/>
    <xf numFmtId="0" fontId="2" fillId="0" borderId="0" xfId="0" applyNumberFormat="1" applyFont="1"/>
    <xf numFmtId="0" fontId="2" fillId="0" borderId="0" xfId="6" applyNumberFormat="1" applyFont="1" applyAlignment="1">
      <alignment horizontal="right"/>
    </xf>
    <xf numFmtId="0" fontId="4" fillId="4" borderId="0" xfId="23" applyNumberFormat="1" applyFont="1" applyFill="1" applyBorder="1" applyAlignment="1">
      <alignment vertical="top" wrapText="1"/>
    </xf>
    <xf numFmtId="0" fontId="4" fillId="4" borderId="0" xfId="23" applyNumberFormat="1" applyFont="1" applyFill="1" applyBorder="1"/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Font="1" applyFill="1"/>
    <xf numFmtId="0" fontId="2" fillId="4" borderId="0" xfId="23" applyNumberFormat="1" applyFont="1" applyFill="1" applyBorder="1" applyAlignment="1">
      <alignment vertical="top" wrapText="1"/>
    </xf>
    <xf numFmtId="0" fontId="2" fillId="4" borderId="0" xfId="23" applyNumberFormat="1" applyFont="1" applyFill="1" applyBorder="1"/>
    <xf numFmtId="0" fontId="2" fillId="0" borderId="0" xfId="0" applyNumberFormat="1" applyFont="1" applyFill="1" applyBorder="1" applyProtection="1"/>
    <xf numFmtId="0" fontId="2" fillId="0" borderId="0" xfId="0" applyNumberFormat="1" applyFont="1" applyFill="1"/>
    <xf numFmtId="0" fontId="39" fillId="0" borderId="0" xfId="0" applyNumberFormat="1" applyFont="1" applyFill="1" applyBorder="1" applyProtection="1"/>
    <xf numFmtId="37" fontId="1" fillId="2" borderId="12" xfId="0" applyNumberFormat="1" applyFont="1" applyFill="1" applyBorder="1" applyProtection="1">
      <protection locked="0"/>
    </xf>
    <xf numFmtId="0" fontId="2" fillId="0" borderId="0" xfId="23" quotePrefix="1" applyNumberFormat="1" applyFont="1"/>
    <xf numFmtId="0" fontId="2" fillId="0" borderId="0" xfId="0" applyNumberFormat="1" applyFont="1" applyFill="1" applyAlignment="1">
      <alignment horizontal="right"/>
    </xf>
    <xf numFmtId="1" fontId="2" fillId="0" borderId="0" xfId="23" applyNumberFormat="1" applyFont="1" applyFill="1" applyProtection="1"/>
    <xf numFmtId="0" fontId="2" fillId="0" borderId="0" xfId="23" applyNumberFormat="1" applyFont="1" applyFill="1" applyAlignment="1" applyProtection="1">
      <alignment vertical="top" wrapText="1"/>
    </xf>
    <xf numFmtId="37" fontId="18" fillId="0" borderId="11" xfId="0" applyNumberFormat="1" applyFont="1" applyFill="1" applyBorder="1" applyProtection="1"/>
    <xf numFmtId="37" fontId="1" fillId="0" borderId="11" xfId="0" applyNumberFormat="1" applyFont="1" applyFill="1" applyBorder="1" applyProtection="1"/>
    <xf numFmtId="37" fontId="10" fillId="0" borderId="11" xfId="0" applyNumberFormat="1" applyFont="1" applyFill="1" applyBorder="1" applyAlignment="1" applyProtection="1"/>
    <xf numFmtId="37" fontId="6" fillId="0" borderId="0" xfId="12" applyNumberFormat="1" applyFont="1" applyFill="1" applyBorder="1" applyAlignment="1" applyProtection="1"/>
    <xf numFmtId="0" fontId="42" fillId="0" borderId="0" xfId="20" applyFont="1" applyBorder="1" applyAlignment="1">
      <alignment horizontal="left"/>
    </xf>
    <xf numFmtId="0" fontId="41" fillId="0" borderId="0" xfId="0" applyFont="1" applyFill="1" applyBorder="1" applyAlignment="1">
      <alignment horizontal="left" shrinkToFit="1"/>
    </xf>
    <xf numFmtId="0" fontId="42" fillId="0" borderId="0" xfId="19" applyFont="1" applyFill="1" applyBorder="1" applyAlignment="1">
      <alignment horizontal="left"/>
    </xf>
    <xf numFmtId="0" fontId="41" fillId="0" borderId="0" xfId="0" applyFont="1" applyFill="1" applyBorder="1" applyAlignment="1">
      <alignment horizontal="left" wrapText="1" shrinkToFit="1"/>
    </xf>
    <xf numFmtId="0" fontId="42" fillId="0" borderId="0" xfId="24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2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2" fillId="0" borderId="0" xfId="24" applyFont="1" applyFill="1" applyBorder="1" applyAlignment="1">
      <alignment horizontal="left" wrapText="1"/>
    </xf>
    <xf numFmtId="0" fontId="43" fillId="0" borderId="0" xfId="19" applyFont="1" applyBorder="1" applyAlignment="1">
      <alignment horizontal="left"/>
    </xf>
    <xf numFmtId="0" fontId="4" fillId="13" borderId="27" xfId="0" applyFont="1" applyFill="1" applyBorder="1"/>
    <xf numFmtId="0" fontId="6" fillId="13" borderId="28" xfId="12" applyFill="1" applyBorder="1" applyAlignment="1" applyProtection="1">
      <protection locked="0"/>
    </xf>
    <xf numFmtId="0" fontId="6" fillId="13" borderId="28" xfId="12" applyFont="1" applyFill="1" applyBorder="1" applyAlignment="1" applyProtection="1">
      <protection locked="0"/>
    </xf>
    <xf numFmtId="0" fontId="4" fillId="13" borderId="28" xfId="0" applyFont="1" applyFill="1" applyBorder="1"/>
    <xf numFmtId="0" fontId="4" fillId="13" borderId="28" xfId="12" applyFont="1" applyFill="1" applyBorder="1" applyAlignment="1" applyProtection="1"/>
    <xf numFmtId="0" fontId="6" fillId="13" borderId="28" xfId="12" applyFill="1" applyBorder="1" applyAlignment="1" applyProtection="1"/>
    <xf numFmtId="0" fontId="4" fillId="13" borderId="29" xfId="0" applyFont="1" applyFill="1" applyBorder="1"/>
    <xf numFmtId="0" fontId="0" fillId="14" borderId="30" xfId="0" applyFill="1" applyBorder="1"/>
    <xf numFmtId="0" fontId="0" fillId="14" borderId="0" xfId="0" applyFill="1" applyBorder="1"/>
    <xf numFmtId="0" fontId="0" fillId="14" borderId="31" xfId="0" applyFill="1" applyBorder="1"/>
    <xf numFmtId="0" fontId="4" fillId="14" borderId="32" xfId="0" applyFont="1" applyFill="1" applyBorder="1" applyAlignment="1">
      <alignment horizontal="centerContinuous"/>
    </xf>
    <xf numFmtId="0" fontId="0" fillId="14" borderId="0" xfId="0" applyFill="1" applyBorder="1" applyAlignment="1">
      <alignment horizontal="centerContinuous"/>
    </xf>
    <xf numFmtId="0" fontId="0" fillId="14" borderId="0" xfId="0" applyFill="1" applyAlignment="1">
      <alignment horizontal="centerContinuous"/>
    </xf>
    <xf numFmtId="0" fontId="4" fillId="14" borderId="0" xfId="0" applyFont="1" applyFill="1" applyBorder="1" applyAlignment="1">
      <alignment horizontal="centerContinuous"/>
    </xf>
    <xf numFmtId="0" fontId="0" fillId="14" borderId="33" xfId="0" applyFill="1" applyBorder="1" applyAlignment="1">
      <alignment horizontal="centerContinuous"/>
    </xf>
    <xf numFmtId="0" fontId="0" fillId="14" borderId="34" xfId="0" applyFill="1" applyBorder="1" applyAlignment="1">
      <alignment horizontal="centerContinuous"/>
    </xf>
    <xf numFmtId="0" fontId="0" fillId="14" borderId="35" xfId="0" applyFill="1" applyBorder="1"/>
    <xf numFmtId="0" fontId="0" fillId="14" borderId="36" xfId="0" applyFill="1" applyBorder="1"/>
    <xf numFmtId="0" fontId="0" fillId="14" borderId="37" xfId="0" applyFill="1" applyBorder="1"/>
    <xf numFmtId="0" fontId="0" fillId="0" borderId="0" xfId="0" applyFill="1" applyProtection="1">
      <protection locked="0"/>
    </xf>
    <xf numFmtId="0" fontId="0" fillId="14" borderId="32" xfId="0" applyFill="1" applyBorder="1" applyProtection="1"/>
    <xf numFmtId="0" fontId="0" fillId="14" borderId="34" xfId="0" applyFill="1" applyBorder="1" applyProtection="1"/>
    <xf numFmtId="0" fontId="0" fillId="14" borderId="33" xfId="0" applyFill="1" applyBorder="1" applyProtection="1"/>
    <xf numFmtId="0" fontId="34" fillId="14" borderId="30" xfId="0" applyFont="1" applyFill="1" applyBorder="1" applyAlignment="1" applyProtection="1">
      <alignment horizontal="center"/>
    </xf>
    <xf numFmtId="0" fontId="34" fillId="14" borderId="0" xfId="0" applyFont="1" applyFill="1" applyBorder="1" applyAlignment="1" applyProtection="1">
      <alignment horizontal="center"/>
    </xf>
    <xf numFmtId="0" fontId="34" fillId="14" borderId="31" xfId="0" applyFont="1" applyFill="1" applyBorder="1" applyAlignment="1" applyProtection="1">
      <alignment horizontal="center"/>
    </xf>
    <xf numFmtId="0" fontId="35" fillId="14" borderId="30" xfId="0" applyFont="1" applyFill="1" applyBorder="1" applyAlignment="1" applyProtection="1">
      <alignment horizontal="center"/>
    </xf>
    <xf numFmtId="0" fontId="35" fillId="14" borderId="0" xfId="0" applyFont="1" applyFill="1" applyBorder="1" applyAlignment="1" applyProtection="1">
      <alignment horizontal="center"/>
    </xf>
    <xf numFmtId="0" fontId="35" fillId="14" borderId="31" xfId="0" applyFont="1" applyFill="1" applyBorder="1" applyAlignment="1" applyProtection="1">
      <alignment horizontal="center"/>
    </xf>
    <xf numFmtId="0" fontId="34" fillId="14" borderId="30" xfId="0" applyFont="1" applyFill="1" applyBorder="1" applyAlignment="1">
      <alignment horizontal="center"/>
    </xf>
    <xf numFmtId="0" fontId="34" fillId="14" borderId="0" xfId="0" applyFont="1" applyFill="1" applyBorder="1" applyAlignment="1">
      <alignment horizontal="center"/>
    </xf>
    <xf numFmtId="0" fontId="34" fillId="14" borderId="31" xfId="0" applyFont="1" applyFill="1" applyBorder="1" applyAlignment="1">
      <alignment horizontal="center"/>
    </xf>
    <xf numFmtId="0" fontId="21" fillId="15" borderId="38" xfId="0" applyFont="1" applyFill="1" applyBorder="1" applyAlignment="1" applyProtection="1">
      <alignment horizontal="center"/>
      <protection locked="0"/>
    </xf>
    <xf numFmtId="0" fontId="0" fillId="15" borderId="39" xfId="0" applyFill="1" applyBorder="1" applyAlignment="1" applyProtection="1">
      <alignment horizontal="center"/>
      <protection locked="0"/>
    </xf>
    <xf numFmtId="0" fontId="0" fillId="15" borderId="40" xfId="0" applyFill="1" applyBorder="1" applyAlignment="1" applyProtection="1">
      <alignment horizontal="center"/>
      <protection locked="0"/>
    </xf>
    <xf numFmtId="0" fontId="37" fillId="14" borderId="30" xfId="0" applyFont="1" applyFill="1" applyBorder="1" applyAlignment="1">
      <alignment horizontal="center"/>
    </xf>
    <xf numFmtId="0" fontId="37" fillId="14" borderId="0" xfId="0" applyFont="1" applyFill="1" applyBorder="1" applyAlignment="1">
      <alignment horizontal="center"/>
    </xf>
    <xf numFmtId="0" fontId="37" fillId="14" borderId="31" xfId="0" applyFont="1" applyFill="1" applyBorder="1" applyAlignment="1">
      <alignment horizontal="center"/>
    </xf>
    <xf numFmtId="172" fontId="21" fillId="15" borderId="38" xfId="0" applyNumberFormat="1" applyFont="1" applyFill="1" applyBorder="1" applyAlignment="1" applyProtection="1">
      <alignment horizontal="center"/>
      <protection locked="0"/>
    </xf>
    <xf numFmtId="0" fontId="38" fillId="14" borderId="30" xfId="0" applyFont="1" applyFill="1" applyBorder="1" applyAlignment="1">
      <alignment horizontal="center"/>
    </xf>
    <xf numFmtId="0" fontId="38" fillId="14" borderId="0" xfId="0" applyFont="1" applyFill="1" applyBorder="1" applyAlignment="1">
      <alignment horizontal="center"/>
    </xf>
    <xf numFmtId="0" fontId="38" fillId="14" borderId="31" xfId="0" applyFont="1" applyFill="1" applyBorder="1" applyAlignment="1">
      <alignment horizontal="center"/>
    </xf>
    <xf numFmtId="0" fontId="21" fillId="15" borderId="39" xfId="0" applyFont="1" applyFill="1" applyBorder="1" applyAlignment="1" applyProtection="1">
      <alignment horizontal="center"/>
      <protection locked="0"/>
    </xf>
    <xf numFmtId="0" fontId="21" fillId="15" borderId="40" xfId="0" applyFont="1" applyFill="1" applyBorder="1" applyAlignment="1" applyProtection="1">
      <alignment horizontal="center"/>
      <protection locked="0"/>
    </xf>
    <xf numFmtId="37" fontId="14" fillId="0" borderId="41" xfId="0" applyNumberFormat="1" applyFont="1" applyFill="1" applyBorder="1" applyAlignment="1" applyProtection="1">
      <alignment horizontal="center" vertical="center" wrapText="1"/>
    </xf>
    <xf numFmtId="37" fontId="1" fillId="0" borderId="42" xfId="0" applyNumberFormat="1" applyFont="1" applyFill="1" applyBorder="1" applyAlignment="1" applyProtection="1">
      <alignment horizontal="center" vertical="center" wrapText="1"/>
    </xf>
    <xf numFmtId="37" fontId="10" fillId="0" borderId="18" xfId="0" applyNumberFormat="1" applyFont="1" applyFill="1" applyBorder="1" applyAlignment="1" applyProtection="1">
      <alignment horizontal="center"/>
      <protection locked="0"/>
    </xf>
    <xf numFmtId="0" fontId="22" fillId="0" borderId="23" xfId="0" applyFont="1" applyFill="1" applyBorder="1" applyAlignment="1" applyProtection="1">
      <alignment horizontal="center"/>
    </xf>
    <xf numFmtId="0" fontId="23" fillId="0" borderId="23" xfId="0" applyFont="1" applyFill="1" applyBorder="1" applyAlignment="1" applyProtection="1">
      <alignment horizontal="center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</xf>
    <xf numFmtId="0" fontId="26" fillId="0" borderId="8" xfId="0" applyFont="1" applyFill="1" applyBorder="1" applyAlignment="1" applyProtection="1">
      <alignment horizontal="center" vertical="center" wrapText="1"/>
    </xf>
    <xf numFmtId="174" fontId="28" fillId="0" borderId="18" xfId="0" quotePrefix="1" applyNumberFormat="1" applyFont="1" applyFill="1" applyBorder="1" applyAlignment="1" applyProtection="1">
      <alignment horizontal="center"/>
      <protection locked="0"/>
    </xf>
    <xf numFmtId="0" fontId="4" fillId="0" borderId="0" xfId="23" applyNumberFormat="1" applyFont="1" applyFill="1" applyAlignment="1">
      <alignment horizontal="center"/>
    </xf>
  </cellXfs>
  <cellStyles count="33">
    <cellStyle name="AI" xfId="1"/>
    <cellStyle name="Automatic" xfId="2"/>
    <cellStyle name="Calculated" xfId="3"/>
    <cellStyle name="check" xfId="4"/>
    <cellStyle name="CI" xfId="5"/>
    <cellStyle name="Comma" xfId="6" builtinId="3"/>
    <cellStyle name="Contril Item" xfId="7"/>
    <cellStyle name="Control Item" xfId="8"/>
    <cellStyle name="DEI" xfId="9"/>
    <cellStyle name="Error" xfId="10"/>
    <cellStyle name="Exchange Rate" xfId="11"/>
    <cellStyle name="Hyperlink" xfId="12" builtinId="8"/>
    <cellStyle name="Incomplete" xfId="13"/>
    <cellStyle name="Input Indirect" xfId="14"/>
    <cellStyle name="Input Numbers" xfId="15"/>
    <cellStyle name="Input Subtotal" xfId="16"/>
    <cellStyle name="Input Text" xfId="17"/>
    <cellStyle name="Negatif  Numbers" xfId="18"/>
    <cellStyle name="Normal" xfId="0" builtinId="0"/>
    <cellStyle name="Normal 2" xfId="19"/>
    <cellStyle name="Normal 3" xfId="20"/>
    <cellStyle name="Normal Col" xfId="21"/>
    <cellStyle name="Normal color" xfId="22"/>
    <cellStyle name="Normal_CB20ASCI" xfId="23"/>
    <cellStyle name="Normal_Sheet1" xfId="24"/>
    <cellStyle name="Protect" xfId="25"/>
    <cellStyle name="Protect blue" xfId="26"/>
    <cellStyle name="Sub Totals" xfId="27"/>
    <cellStyle name="SUBHEAD" xfId="28"/>
    <cellStyle name="Text" xfId="29"/>
    <cellStyle name="Text Read Only" xfId="30"/>
    <cellStyle name="Total" xfId="31" builtinId="25" customBuiltin="1"/>
    <cellStyle name="Unprotect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0</xdr:col>
      <xdr:colOff>2047875</xdr:colOff>
      <xdr:row>0</xdr:row>
      <xdr:rowOff>685800</xdr:rowOff>
    </xdr:to>
    <xdr:pic>
      <xdr:nvPicPr>
        <xdr:cNvPr id="413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962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6</xdr:row>
      <xdr:rowOff>0</xdr:rowOff>
    </xdr:from>
    <xdr:to>
      <xdr:col>6</xdr:col>
      <xdr:colOff>857250</xdr:colOff>
      <xdr:row>6</xdr:row>
      <xdr:rowOff>0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8562975" y="981075"/>
          <a:ext cx="18002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000000"/>
              </a:solidFill>
              <a:latin typeface="Times New Roman"/>
              <a:cs typeface="Times New Roman"/>
            </a:rPr>
            <a:t>of which: NON-RESIDENTS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073" name="Text 2"/>
        <xdr:cNvSpPr txBox="1">
          <a:spLocks noChangeArrowheads="1"/>
        </xdr:cNvSpPr>
      </xdr:nvSpPr>
      <xdr:spPr bwMode="auto">
        <a:xfrm>
          <a:off x="1924050" y="904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000000"/>
              </a:solidFill>
              <a:latin typeface="Times New Roman"/>
              <a:cs typeface="Times New Roman"/>
            </a:rPr>
            <a:t>of which: NON-RESIDENTS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W90ZKFC7\FISD%20QUATERLY%20RETURN%20LIFE%20AND%20GENERAL%20INS%201st%20DRAF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Desktop\ARAS\Life%20Minifilings%20V2.7a%20used%20for%20filing%20year%20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iuser\Desktop\Annual%20returns%20tt\Life%20and%20General%20V1.6%20working%20cop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dx\Desktop\General%20Minifilings%20V2.6.9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iuser\Desktop\Annual%20returns%20tt\Life%20and%20General%20V1.7%20working%20cop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clarke\Local%20Settings\Temporary%20Internet%20Files\OLK3B\Asset%20Database%205.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chiers\P&amp;C-1\P&amp;C1V900.WK4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XTZN2SQX\FISD%20QUATERLY%20RETURN%20LIFE%20AND%20GENERAL%20INS%201st%20DRAF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surance\Examiners%20Insurance\Jevon\Quarterly%20Returns\CB4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XTZN2SQX\Subrogation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older\Local%20Settings\Temporary%20Internet%20Files\OLK7F\Documents%20and%20Settings\Adrian%20Clarke\Local%20Settings\Temporary%20Internet%20Files\Content.IE5\W90ZKFC7\FISD%20QUATERLY%20RETURN%20LIFE%20AND%20GENERAL%20INS%201st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W90ZKFC7\INSURANCE%20CB4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older\Local%20Settings\Temporary%20Internet%20Files\OLK7F\Documents%20and%20Settings\Adrian%20Clarke\Local%20Settings\Temporary%20Internet%20Files\Content.IE5\W90ZKFC7\INSURANCE%20CB4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older\Local%20Settings\Temporary%20Internet%20Files\OLK7F\Insurance\Examiners%20Insurance\Jevon\Quarterly%20Returns\Old%20versions\CB2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older\Local%20Settings\Temporary%20Internet%20Files\OLK7F\Documents%20and%20Settings\Adrian%20Clarke\Local%20Settings\Temporary%20Internet%20Files\Content.IE5\W90ZKFC7\Subrogation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older\Local%20Settings\Temporary%20Internet%20Files\OLK7F\Documents%20and%20Settings\aclarke\Desktop\Life%20Minifilings%20V2.7a%20used%20for%20filing%20year%20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older\Local%20Settings\Temporary%20Internet%20Files\OLK7F\Data%20to%20upload\Validation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older\Local%20Settings\Temporary%20Internet%20Files\OLK7F\Documents%20and%20Settings\biuser\Desktop\Annual%20returns%20tt\Book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older\Local%20Settings\Temporary%20Internet%20Files\OLK7F\ARAS\Life%20Minifilings%20V2.7a%20used%20for%20filing%20year%2020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older\Local%20Settings\Temporary%20Internet%20Files\OLK7F\Regulation\Annual%20returns\Colfire%20Annual%20returns%20V1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older\Local%20Settings\Temporary%20Internet%20Files\OLK7F\Documents%20and%20Settings\Adrian%20Clarke\Desktop\ARAS\Life%20Minifilings%20V2.7a%20used%20for%20filing%20year%2020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older\Local%20Settings\Temporary%20Internet%20Files\OLK7F\Documents%20and%20Settings\biuser\Desktop\Annual%20returns%20tt\Life%20and%20General%20V1.6%20working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surance\Examiners%20Insurance\Jevon\Quarterly%20Returns\Old%20versions\CB2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older\Local%20Settings\Temporary%20Internet%20Files\OLK7F\Documents%20and%20Settings\joedx\Desktop\General%20Minifilings%20V2.6.9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older\Local%20Settings\Temporary%20Internet%20Files\OLK7F\Documents%20and%20Settings\biuser\Desktop\Annual%20returns%20tt\Life%20and%20General%20V1.7%20working%20cop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older\Local%20Settings\Temporary%20Internet%20Files\OLK7F\Documents%20and%20Settings\aclarke\Local%20Settings\Temporary%20Internet%20Files\OLK3B\Asset%20Database%205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W90ZKFC7\Subrogation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clarke\Desktop\Life%20Minifilings%20V2.7a%20used%20for%20filing%20year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to%20upload\Valida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iuser\Desktop\Annual%20returns%20tt\Book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AS\Life%20Minifilings%20V2.7a%20used%20for%20filing%20year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gulation\Annual%20returns\Colfire%20Annual%20returns%20V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205"/>
      <sheetName val="210"/>
      <sheetName val="215"/>
      <sheetName val="220"/>
      <sheetName val="225"/>
      <sheetName val="230"/>
      <sheetName val="235"/>
      <sheetName val="240"/>
      <sheetName val="245"/>
      <sheetName val="250"/>
      <sheetName val="255"/>
      <sheetName val="26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7">
          <cell r="AO7" t="b">
            <v>0</v>
          </cell>
        </row>
        <row r="9">
          <cell r="T9" t="b">
            <v>1</v>
          </cell>
          <cell r="U9" t="b">
            <v>0</v>
          </cell>
        </row>
        <row r="11">
          <cell r="M11" t="b">
            <v>1</v>
          </cell>
          <cell r="N11" t="b">
            <v>1</v>
          </cell>
          <cell r="O11" t="b">
            <v>1</v>
          </cell>
          <cell r="P11" t="b">
            <v>1</v>
          </cell>
          <cell r="Q11" t="b">
            <v>1</v>
          </cell>
          <cell r="R11" t="b">
            <v>1</v>
          </cell>
          <cell r="S11" t="b">
            <v>1</v>
          </cell>
          <cell r="T11" t="b">
            <v>1</v>
          </cell>
          <cell r="U11" t="b">
            <v>1</v>
          </cell>
          <cell r="V11" t="b">
            <v>1</v>
          </cell>
          <cell r="W11" t="b">
            <v>1</v>
          </cell>
          <cell r="X11" t="b">
            <v>1</v>
          </cell>
          <cell r="Y11" t="b">
            <v>1</v>
          </cell>
          <cell r="Z11" t="b">
            <v>1</v>
          </cell>
          <cell r="AA11" t="b">
            <v>1</v>
          </cell>
          <cell r="AB11" t="b">
            <v>1</v>
          </cell>
          <cell r="AC11" t="b">
            <v>1</v>
          </cell>
          <cell r="AD11" t="b">
            <v>1</v>
          </cell>
          <cell r="AE11" t="b">
            <v>1</v>
          </cell>
          <cell r="AF11" t="b">
            <v>1</v>
          </cell>
          <cell r="AG11" t="b">
            <v>1</v>
          </cell>
          <cell r="AH11" t="b">
            <v>1</v>
          </cell>
          <cell r="AI11" t="b">
            <v>1</v>
          </cell>
          <cell r="AJ11" t="b">
            <v>1</v>
          </cell>
          <cell r="AK11" t="b">
            <v>1</v>
          </cell>
          <cell r="AL11" t="b">
            <v>1</v>
          </cell>
          <cell r="AM11" t="b">
            <v>1</v>
          </cell>
          <cell r="AN11" t="b">
            <v>1</v>
          </cell>
          <cell r="AO11" t="b">
            <v>1</v>
          </cell>
          <cell r="BE11" t="b">
            <v>1</v>
          </cell>
        </row>
        <row r="16">
          <cell r="O16" t="b">
            <v>1</v>
          </cell>
          <cell r="P16" t="b">
            <v>1</v>
          </cell>
        </row>
        <row r="17">
          <cell r="P17" t="b">
            <v>1</v>
          </cell>
          <cell r="W17" t="b">
            <v>1</v>
          </cell>
        </row>
        <row r="18">
          <cell r="P18" t="b">
            <v>1</v>
          </cell>
          <cell r="AA18" t="b">
            <v>1</v>
          </cell>
        </row>
        <row r="21">
          <cell r="P21" t="b">
            <v>1</v>
          </cell>
        </row>
        <row r="25">
          <cell r="P25" t="b">
            <v>1</v>
          </cell>
          <cell r="Q25" t="b">
            <v>1</v>
          </cell>
        </row>
        <row r="28">
          <cell r="D28">
            <v>3824</v>
          </cell>
          <cell r="P28" t="b">
            <v>1</v>
          </cell>
          <cell r="S28" t="b">
            <v>1</v>
          </cell>
        </row>
        <row r="29">
          <cell r="AM29" t="b">
            <v>1</v>
          </cell>
        </row>
        <row r="31">
          <cell r="AM31" t="b">
            <v>1</v>
          </cell>
        </row>
        <row r="40">
          <cell r="P40" t="b">
            <v>1</v>
          </cell>
          <cell r="AI40" t="b">
            <v>1</v>
          </cell>
        </row>
        <row r="41">
          <cell r="P41" t="b">
            <v>1</v>
          </cell>
          <cell r="AB41" t="b">
            <v>1</v>
          </cell>
        </row>
        <row r="42">
          <cell r="AL42" t="b">
            <v>1</v>
          </cell>
        </row>
        <row r="43">
          <cell r="AL43" t="b">
            <v>1</v>
          </cell>
        </row>
        <row r="44">
          <cell r="P44" t="b">
            <v>1</v>
          </cell>
          <cell r="AG44" t="b">
            <v>1</v>
          </cell>
        </row>
        <row r="45">
          <cell r="P45" t="b">
            <v>1</v>
          </cell>
          <cell r="AD45" t="b">
            <v>1</v>
          </cell>
        </row>
        <row r="50">
          <cell r="R50" t="b">
            <v>1</v>
          </cell>
          <cell r="X50" t="b">
            <v>1</v>
          </cell>
          <cell r="Y50" t="b">
            <v>1</v>
          </cell>
        </row>
        <row r="51">
          <cell r="R51" t="b">
            <v>1</v>
          </cell>
          <cell r="AJ51" t="b">
            <v>1</v>
          </cell>
        </row>
        <row r="52">
          <cell r="R52" t="b">
            <v>1</v>
          </cell>
          <cell r="AJ52" t="b">
            <v>1</v>
          </cell>
        </row>
        <row r="53">
          <cell r="R53" t="b">
            <v>1</v>
          </cell>
          <cell r="X53" t="b">
            <v>1</v>
          </cell>
        </row>
        <row r="54">
          <cell r="R54" t="b">
            <v>1</v>
          </cell>
          <cell r="X54" t="b">
            <v>1</v>
          </cell>
        </row>
        <row r="55">
          <cell r="R55" t="b">
            <v>1</v>
          </cell>
          <cell r="X55" t="b">
            <v>1</v>
          </cell>
        </row>
        <row r="57">
          <cell r="R57" t="b">
            <v>1</v>
          </cell>
          <cell r="X57" t="b">
            <v>1</v>
          </cell>
          <cell r="AM57" t="b">
            <v>1</v>
          </cell>
        </row>
        <row r="58">
          <cell r="R58" t="b">
            <v>1</v>
          </cell>
          <cell r="X58" t="b">
            <v>1</v>
          </cell>
        </row>
        <row r="60">
          <cell r="R60" t="b">
            <v>1</v>
          </cell>
          <cell r="X60" t="b">
            <v>1</v>
          </cell>
          <cell r="AD60" t="b">
            <v>1</v>
          </cell>
        </row>
        <row r="61">
          <cell r="R61" t="b">
            <v>1</v>
          </cell>
          <cell r="X61" t="b">
            <v>1</v>
          </cell>
          <cell r="AF61" t="b">
            <v>1</v>
          </cell>
        </row>
        <row r="62">
          <cell r="R62" t="b">
            <v>1</v>
          </cell>
        </row>
        <row r="63">
          <cell r="R63" t="b">
            <v>1</v>
          </cell>
          <cell r="X63" t="b">
            <v>1</v>
          </cell>
        </row>
        <row r="64">
          <cell r="R64" t="b">
            <v>1</v>
          </cell>
          <cell r="X64" t="b">
            <v>1</v>
          </cell>
        </row>
        <row r="65">
          <cell r="R65" t="b">
            <v>1</v>
          </cell>
        </row>
        <row r="66">
          <cell r="R66" t="b">
            <v>1</v>
          </cell>
        </row>
        <row r="67">
          <cell r="R67" t="b">
            <v>1</v>
          </cell>
          <cell r="X67" t="b">
            <v>1</v>
          </cell>
        </row>
        <row r="68">
          <cell r="R68" t="b">
            <v>1</v>
          </cell>
          <cell r="X68" t="b">
            <v>1</v>
          </cell>
        </row>
        <row r="69">
          <cell r="R69" t="b">
            <v>1</v>
          </cell>
          <cell r="X69" t="b">
            <v>1</v>
          </cell>
        </row>
        <row r="70">
          <cell r="R70" t="b">
            <v>1</v>
          </cell>
          <cell r="X70" t="b">
            <v>1</v>
          </cell>
        </row>
        <row r="71">
          <cell r="R71" t="b">
            <v>1</v>
          </cell>
          <cell r="X71" t="b">
            <v>1</v>
          </cell>
          <cell r="AE71" t="b">
            <v>1</v>
          </cell>
        </row>
        <row r="72">
          <cell r="R72" t="b">
            <v>1</v>
          </cell>
          <cell r="X72" t="b">
            <v>1</v>
          </cell>
        </row>
        <row r="73">
          <cell r="R73" t="b">
            <v>1</v>
          </cell>
          <cell r="X73" t="b">
            <v>1</v>
          </cell>
        </row>
        <row r="74">
          <cell r="R74" t="b">
            <v>1</v>
          </cell>
          <cell r="X74" t="b">
            <v>1</v>
          </cell>
        </row>
        <row r="78">
          <cell r="P78" t="b">
            <v>1</v>
          </cell>
          <cell r="S78" t="b">
            <v>1</v>
          </cell>
        </row>
        <row r="80">
          <cell r="P80" t="b">
            <v>1</v>
          </cell>
          <cell r="S80" t="b">
            <v>1</v>
          </cell>
        </row>
        <row r="88">
          <cell r="T88" t="b">
            <v>1</v>
          </cell>
        </row>
        <row r="94">
          <cell r="D94">
            <v>0</v>
          </cell>
        </row>
        <row r="96">
          <cell r="U96" t="b">
            <v>1</v>
          </cell>
        </row>
        <row r="103">
          <cell r="D103">
            <v>3324</v>
          </cell>
        </row>
        <row r="104">
          <cell r="V104" t="b">
            <v>1</v>
          </cell>
          <cell r="AL104" t="b">
            <v>1</v>
          </cell>
        </row>
        <row r="105">
          <cell r="P105" t="b">
            <v>1</v>
          </cell>
          <cell r="V105" t="b">
            <v>1</v>
          </cell>
        </row>
        <row r="106">
          <cell r="P106" t="b">
            <v>1</v>
          </cell>
          <cell r="V106" t="b">
            <v>1</v>
          </cell>
        </row>
        <row r="107">
          <cell r="P107" t="b">
            <v>1</v>
          </cell>
          <cell r="V107" t="b">
            <v>1</v>
          </cell>
        </row>
        <row r="108">
          <cell r="P108" t="b">
            <v>1</v>
          </cell>
          <cell r="V108" t="b">
            <v>1</v>
          </cell>
        </row>
        <row r="109">
          <cell r="P109" t="b">
            <v>1</v>
          </cell>
          <cell r="V109" t="b">
            <v>1</v>
          </cell>
        </row>
        <row r="110">
          <cell r="P110" t="b">
            <v>1</v>
          </cell>
          <cell r="V110" t="b">
            <v>1</v>
          </cell>
        </row>
        <row r="111">
          <cell r="P111" t="b">
            <v>1</v>
          </cell>
          <cell r="V111" t="b">
            <v>1</v>
          </cell>
        </row>
        <row r="112">
          <cell r="P112" t="b">
            <v>1</v>
          </cell>
          <cell r="V112" t="b">
            <v>1</v>
          </cell>
        </row>
        <row r="113">
          <cell r="P113" t="b">
            <v>1</v>
          </cell>
          <cell r="V113" t="b">
            <v>1</v>
          </cell>
        </row>
        <row r="114">
          <cell r="P114" t="b">
            <v>1</v>
          </cell>
          <cell r="V114" t="b">
            <v>1</v>
          </cell>
        </row>
        <row r="115">
          <cell r="P115" t="b">
            <v>1</v>
          </cell>
          <cell r="V115" t="b">
            <v>1</v>
          </cell>
        </row>
        <row r="116">
          <cell r="P116" t="b">
            <v>1</v>
          </cell>
          <cell r="V116" t="b">
            <v>1</v>
          </cell>
        </row>
        <row r="136">
          <cell r="Y136" t="b">
            <v>1</v>
          </cell>
          <cell r="Z136" t="b">
            <v>1</v>
          </cell>
        </row>
        <row r="140">
          <cell r="Y140" t="b">
            <v>1</v>
          </cell>
          <cell r="Z140" t="b">
            <v>1</v>
          </cell>
        </row>
        <row r="145">
          <cell r="Y145" t="b">
            <v>1</v>
          </cell>
          <cell r="Z145" t="b">
            <v>1</v>
          </cell>
        </row>
        <row r="146">
          <cell r="Y146" t="b">
            <v>1</v>
          </cell>
          <cell r="Z146" t="b">
            <v>1</v>
          </cell>
        </row>
        <row r="147">
          <cell r="Y147" t="b">
            <v>1</v>
          </cell>
          <cell r="Z147" t="b">
            <v>1</v>
          </cell>
        </row>
        <row r="148">
          <cell r="Y148" t="b">
            <v>1</v>
          </cell>
          <cell r="Z148" t="b">
            <v>1</v>
          </cell>
        </row>
        <row r="149">
          <cell r="Y149" t="b">
            <v>1</v>
          </cell>
          <cell r="Z149" t="b">
            <v>1</v>
          </cell>
        </row>
        <row r="150">
          <cell r="Y150" t="b">
            <v>1</v>
          </cell>
          <cell r="Z150" t="b">
            <v>1</v>
          </cell>
        </row>
        <row r="151">
          <cell r="Y151" t="b">
            <v>1</v>
          </cell>
          <cell r="Z151" t="b">
            <v>1</v>
          </cell>
        </row>
        <row r="152">
          <cell r="Y152" t="b">
            <v>1</v>
          </cell>
          <cell r="Z152" t="b">
            <v>1</v>
          </cell>
        </row>
        <row r="153">
          <cell r="Y153" t="b">
            <v>1</v>
          </cell>
          <cell r="Z153" t="b">
            <v>1</v>
          </cell>
        </row>
        <row r="154">
          <cell r="Y154" t="b">
            <v>1</v>
          </cell>
          <cell r="Z154" t="b">
            <v>1</v>
          </cell>
        </row>
        <row r="155">
          <cell r="Y155" t="b">
            <v>1</v>
          </cell>
          <cell r="Z155" t="b">
            <v>1</v>
          </cell>
        </row>
        <row r="156">
          <cell r="Y156" t="b">
            <v>1</v>
          </cell>
          <cell r="Z156" t="b">
            <v>1</v>
          </cell>
        </row>
        <row r="157">
          <cell r="Y157" t="b">
            <v>1</v>
          </cell>
          <cell r="Z157" t="b">
            <v>1</v>
          </cell>
        </row>
        <row r="158">
          <cell r="Y158" t="b">
            <v>1</v>
          </cell>
          <cell r="Z158" t="b">
            <v>1</v>
          </cell>
        </row>
        <row r="159">
          <cell r="Y159" t="b">
            <v>1</v>
          </cell>
          <cell r="Z159" t="b">
            <v>1</v>
          </cell>
        </row>
        <row r="160">
          <cell r="Y160" t="b">
            <v>1</v>
          </cell>
          <cell r="Z160" t="b">
            <v>1</v>
          </cell>
        </row>
        <row r="161">
          <cell r="Y161" t="b">
            <v>1</v>
          </cell>
          <cell r="Z161" t="b">
            <v>1</v>
          </cell>
        </row>
        <row r="162">
          <cell r="Y162" t="b">
            <v>1</v>
          </cell>
          <cell r="Z162" t="b">
            <v>1</v>
          </cell>
        </row>
        <row r="163">
          <cell r="Y163" t="b">
            <v>1</v>
          </cell>
          <cell r="Z163" t="b">
            <v>1</v>
          </cell>
        </row>
        <row r="164">
          <cell r="Y164" t="b">
            <v>1</v>
          </cell>
          <cell r="Z164" t="b">
            <v>1</v>
          </cell>
        </row>
        <row r="165">
          <cell r="Y165" t="b">
            <v>1</v>
          </cell>
          <cell r="Z165" t="b">
            <v>1</v>
          </cell>
        </row>
        <row r="166">
          <cell r="Y166" t="b">
            <v>1</v>
          </cell>
          <cell r="Z166" t="b">
            <v>1</v>
          </cell>
        </row>
        <row r="167">
          <cell r="Y167" t="b">
            <v>1</v>
          </cell>
          <cell r="Z167" t="b">
            <v>1</v>
          </cell>
        </row>
        <row r="168">
          <cell r="Y168" t="b">
            <v>1</v>
          </cell>
          <cell r="Z168" t="b">
            <v>1</v>
          </cell>
        </row>
        <row r="169">
          <cell r="Y169" t="b">
            <v>1</v>
          </cell>
          <cell r="Z169" t="b">
            <v>1</v>
          </cell>
        </row>
        <row r="170">
          <cell r="Y170" t="b">
            <v>1</v>
          </cell>
          <cell r="Z170" t="b">
            <v>1</v>
          </cell>
        </row>
        <row r="171">
          <cell r="Y171" t="b">
            <v>1</v>
          </cell>
          <cell r="Z171" t="b">
            <v>1</v>
          </cell>
        </row>
        <row r="172">
          <cell r="Y172" t="b">
            <v>1</v>
          </cell>
          <cell r="Z172" t="b">
            <v>1</v>
          </cell>
        </row>
        <row r="173">
          <cell r="Y173" t="b">
            <v>1</v>
          </cell>
          <cell r="Z173" t="b">
            <v>1</v>
          </cell>
        </row>
        <row r="174">
          <cell r="Y174" t="b">
            <v>1</v>
          </cell>
          <cell r="Z174" t="b">
            <v>1</v>
          </cell>
        </row>
        <row r="175">
          <cell r="Y175" t="b">
            <v>1</v>
          </cell>
          <cell r="Z175" t="b">
            <v>1</v>
          </cell>
        </row>
        <row r="176">
          <cell r="Y176" t="b">
            <v>1</v>
          </cell>
          <cell r="Z176" t="b">
            <v>1</v>
          </cell>
        </row>
        <row r="177">
          <cell r="Y177" t="b">
            <v>1</v>
          </cell>
          <cell r="Z177" t="b">
            <v>1</v>
          </cell>
        </row>
        <row r="178">
          <cell r="Y178" t="b">
            <v>1</v>
          </cell>
          <cell r="Z178" t="b">
            <v>1</v>
          </cell>
        </row>
        <row r="179">
          <cell r="Y179" t="b">
            <v>1</v>
          </cell>
          <cell r="Z179" t="b">
            <v>1</v>
          </cell>
        </row>
        <row r="180">
          <cell r="Y180" t="b">
            <v>1</v>
          </cell>
          <cell r="Z180" t="b">
            <v>1</v>
          </cell>
        </row>
        <row r="181">
          <cell r="Y181" t="b">
            <v>1</v>
          </cell>
          <cell r="Z181" t="b">
            <v>1</v>
          </cell>
        </row>
        <row r="182">
          <cell r="Y182" t="b">
            <v>1</v>
          </cell>
          <cell r="Z182" t="b">
            <v>1</v>
          </cell>
        </row>
        <row r="183">
          <cell r="AC183" t="b">
            <v>1</v>
          </cell>
        </row>
        <row r="184">
          <cell r="AC184" t="b">
            <v>1</v>
          </cell>
        </row>
        <row r="185">
          <cell r="AC185" t="b">
            <v>1</v>
          </cell>
        </row>
        <row r="186">
          <cell r="AC186" t="b">
            <v>1</v>
          </cell>
        </row>
        <row r="187">
          <cell r="AC187" t="b">
            <v>1</v>
          </cell>
        </row>
        <row r="188">
          <cell r="AC188" t="b">
            <v>1</v>
          </cell>
        </row>
        <row r="189">
          <cell r="AC189" t="b">
            <v>1</v>
          </cell>
        </row>
        <row r="190">
          <cell r="AC190" t="b">
            <v>1</v>
          </cell>
        </row>
        <row r="191">
          <cell r="AC191" t="b">
            <v>1</v>
          </cell>
        </row>
        <row r="192">
          <cell r="Y192" t="b">
            <v>1</v>
          </cell>
          <cell r="AC192" t="b">
            <v>1</v>
          </cell>
        </row>
        <row r="193">
          <cell r="AA193" t="b">
            <v>1</v>
          </cell>
          <cell r="AC193" t="b">
            <v>1</v>
          </cell>
        </row>
        <row r="199">
          <cell r="AF199" t="b">
            <v>1</v>
          </cell>
        </row>
        <row r="200">
          <cell r="AF200" t="b">
            <v>1</v>
          </cell>
        </row>
        <row r="201">
          <cell r="AF201" t="b">
            <v>1</v>
          </cell>
        </row>
        <row r="202">
          <cell r="AF202" t="b">
            <v>1</v>
          </cell>
        </row>
        <row r="203">
          <cell r="AF203" t="b">
            <v>1</v>
          </cell>
        </row>
        <row r="204">
          <cell r="AF204" t="b">
            <v>1</v>
          </cell>
        </row>
        <row r="205">
          <cell r="AF205" t="b">
            <v>1</v>
          </cell>
        </row>
        <row r="206">
          <cell r="AF206" t="b">
            <v>1</v>
          </cell>
        </row>
        <row r="207">
          <cell r="AF207" t="b">
            <v>1</v>
          </cell>
        </row>
        <row r="220">
          <cell r="AF220" t="b">
            <v>1</v>
          </cell>
          <cell r="AG220" t="b">
            <v>1</v>
          </cell>
          <cell r="AH220" t="b">
            <v>1</v>
          </cell>
        </row>
        <row r="221">
          <cell r="P221" t="b">
            <v>1</v>
          </cell>
          <cell r="AG221" t="b">
            <v>1</v>
          </cell>
        </row>
        <row r="222">
          <cell r="AI222" t="b">
            <v>1</v>
          </cell>
        </row>
        <row r="223">
          <cell r="AI223" t="b">
            <v>1</v>
          </cell>
        </row>
        <row r="224">
          <cell r="AI224" t="b">
            <v>1</v>
          </cell>
        </row>
        <row r="225">
          <cell r="AI225" t="b">
            <v>1</v>
          </cell>
        </row>
        <row r="226">
          <cell r="AI226" t="b">
            <v>1</v>
          </cell>
        </row>
        <row r="227">
          <cell r="AI227" t="b">
            <v>1</v>
          </cell>
        </row>
        <row r="228">
          <cell r="AI228" t="b">
            <v>1</v>
          </cell>
        </row>
        <row r="233">
          <cell r="AJ233" t="b">
            <v>1</v>
          </cell>
        </row>
        <row r="234">
          <cell r="AJ234" t="b">
            <v>1</v>
          </cell>
          <cell r="AO234" t="b">
            <v>1</v>
          </cell>
        </row>
        <row r="235">
          <cell r="AJ235" t="b">
            <v>1</v>
          </cell>
          <cell r="AO235" t="b">
            <v>1</v>
          </cell>
        </row>
        <row r="244">
          <cell r="AL244" t="b">
            <v>1</v>
          </cell>
        </row>
        <row r="246">
          <cell r="AN246" t="b">
            <v>1</v>
          </cell>
        </row>
        <row r="247">
          <cell r="AN247" t="b">
            <v>1</v>
          </cell>
        </row>
        <row r="248">
          <cell r="AN248" t="b">
            <v>1</v>
          </cell>
        </row>
        <row r="249">
          <cell r="AN249" t="b">
            <v>1</v>
          </cell>
        </row>
        <row r="250">
          <cell r="AN250" t="b">
            <v>1</v>
          </cell>
        </row>
        <row r="251">
          <cell r="AN251" t="b">
            <v>1</v>
          </cell>
        </row>
        <row r="252">
          <cell r="AN252" t="b">
            <v>1</v>
          </cell>
        </row>
        <row r="253">
          <cell r="AN253" t="b">
            <v>1</v>
          </cell>
        </row>
        <row r="254">
          <cell r="AN254" t="b">
            <v>1</v>
          </cell>
        </row>
        <row r="255">
          <cell r="AN255" t="b">
            <v>1</v>
          </cell>
        </row>
        <row r="256">
          <cell r="AN256" t="b">
            <v>1</v>
          </cell>
        </row>
        <row r="257">
          <cell r="AN257" t="b">
            <v>1</v>
          </cell>
        </row>
        <row r="258">
          <cell r="AN258" t="b">
            <v>1</v>
          </cell>
        </row>
        <row r="259">
          <cell r="AN259" t="b">
            <v>1</v>
          </cell>
        </row>
        <row r="260">
          <cell r="AN260" t="b">
            <v>1</v>
          </cell>
        </row>
        <row r="261">
          <cell r="AN261" t="b">
            <v>1</v>
          </cell>
        </row>
        <row r="262">
          <cell r="AN262" t="b">
            <v>1</v>
          </cell>
        </row>
        <row r="263">
          <cell r="AN263" t="b">
            <v>1</v>
          </cell>
        </row>
        <row r="264">
          <cell r="AN264" t="b">
            <v>1</v>
          </cell>
        </row>
        <row r="265">
          <cell r="AN265" t="b">
            <v>1</v>
          </cell>
        </row>
        <row r="266">
          <cell r="AN266" t="b">
            <v>1</v>
          </cell>
        </row>
        <row r="267">
          <cell r="AN267" t="b">
            <v>1</v>
          </cell>
        </row>
        <row r="268">
          <cell r="AN268" t="b">
            <v>1</v>
          </cell>
        </row>
        <row r="269">
          <cell r="AN269" t="b">
            <v>1</v>
          </cell>
        </row>
        <row r="270">
          <cell r="AN270" t="b">
            <v>1</v>
          </cell>
        </row>
        <row r="271">
          <cell r="AN271" t="b">
            <v>1</v>
          </cell>
        </row>
        <row r="272">
          <cell r="AN272" t="b">
            <v>1</v>
          </cell>
        </row>
        <row r="273">
          <cell r="AN273" t="b">
            <v>1</v>
          </cell>
        </row>
        <row r="274">
          <cell r="AN274" t="b">
            <v>1</v>
          </cell>
        </row>
        <row r="275">
          <cell r="AN275" t="b">
            <v>1</v>
          </cell>
        </row>
        <row r="276">
          <cell r="AN276" t="b">
            <v>1</v>
          </cell>
        </row>
        <row r="277">
          <cell r="AN277" t="b">
            <v>1</v>
          </cell>
        </row>
        <row r="278">
          <cell r="AN278" t="b">
            <v>1</v>
          </cell>
        </row>
        <row r="279">
          <cell r="AN279" t="b">
            <v>1</v>
          </cell>
        </row>
        <row r="280">
          <cell r="AN280" t="b">
            <v>1</v>
          </cell>
        </row>
        <row r="281">
          <cell r="AN281" t="b">
            <v>1</v>
          </cell>
        </row>
        <row r="282">
          <cell r="AN282" t="b">
            <v>1</v>
          </cell>
        </row>
        <row r="283">
          <cell r="AN283" t="b">
            <v>1</v>
          </cell>
        </row>
        <row r="284">
          <cell r="AN284" t="b">
            <v>1</v>
          </cell>
        </row>
        <row r="285">
          <cell r="AN285" t="b">
            <v>1</v>
          </cell>
        </row>
        <row r="286">
          <cell r="AN286" t="b">
            <v>1</v>
          </cell>
        </row>
        <row r="287">
          <cell r="AN287" t="b">
            <v>1</v>
          </cell>
        </row>
        <row r="288">
          <cell r="AN288" t="b">
            <v>1</v>
          </cell>
        </row>
        <row r="289">
          <cell r="AN289" t="b">
            <v>1</v>
          </cell>
        </row>
        <row r="290">
          <cell r="AN290" t="b">
            <v>1</v>
          </cell>
        </row>
        <row r="291">
          <cell r="X291" t="b">
            <v>1</v>
          </cell>
          <cell r="AO291" t="b">
            <v>1</v>
          </cell>
        </row>
        <row r="292">
          <cell r="X292" t="b">
            <v>1</v>
          </cell>
          <cell r="AO292" t="b">
            <v>1</v>
          </cell>
        </row>
        <row r="293">
          <cell r="X293" t="b">
            <v>1</v>
          </cell>
          <cell r="AO293" t="b">
            <v>1</v>
          </cell>
        </row>
        <row r="294">
          <cell r="X294" t="b">
            <v>1</v>
          </cell>
          <cell r="AO294" t="b">
            <v>1</v>
          </cell>
        </row>
        <row r="295">
          <cell r="X295" t="b">
            <v>1</v>
          </cell>
          <cell r="AO295" t="b">
            <v>1</v>
          </cell>
        </row>
        <row r="296">
          <cell r="X296" t="b">
            <v>1</v>
          </cell>
          <cell r="AO296" t="b">
            <v>1</v>
          </cell>
        </row>
        <row r="297">
          <cell r="X297" t="b">
            <v>1</v>
          </cell>
          <cell r="AO297" t="b">
            <v>1</v>
          </cell>
        </row>
        <row r="298">
          <cell r="X298" t="b">
            <v>1</v>
          </cell>
          <cell r="AO298" t="b">
            <v>1</v>
          </cell>
        </row>
        <row r="299">
          <cell r="X299" t="b">
            <v>1</v>
          </cell>
          <cell r="AO299" t="b">
            <v>1</v>
          </cell>
        </row>
        <row r="312">
          <cell r="AC312" t="b">
            <v>1</v>
          </cell>
        </row>
        <row r="317">
          <cell r="O317" t="b">
            <v>1</v>
          </cell>
        </row>
        <row r="318">
          <cell r="AK318" t="b">
            <v>1</v>
          </cell>
        </row>
        <row r="320">
          <cell r="BE320" t="b">
            <v>1</v>
          </cell>
        </row>
        <row r="321">
          <cell r="M321" t="b">
            <v>1</v>
          </cell>
        </row>
        <row r="322">
          <cell r="P322" t="b">
            <v>1</v>
          </cell>
        </row>
        <row r="323">
          <cell r="P323" t="b">
            <v>1</v>
          </cell>
        </row>
        <row r="324">
          <cell r="P324" t="b">
            <v>1</v>
          </cell>
        </row>
        <row r="325">
          <cell r="P325" t="b">
            <v>1</v>
          </cell>
        </row>
        <row r="326">
          <cell r="R326" t="b">
            <v>1</v>
          </cell>
        </row>
        <row r="327">
          <cell r="R327" t="b">
            <v>1</v>
          </cell>
        </row>
        <row r="328">
          <cell r="R328" t="b">
            <v>1</v>
          </cell>
        </row>
        <row r="329">
          <cell r="R329" t="b">
            <v>1</v>
          </cell>
        </row>
        <row r="330">
          <cell r="R330" t="b">
            <v>1</v>
          </cell>
        </row>
        <row r="331">
          <cell r="S331" t="b">
            <v>1</v>
          </cell>
        </row>
        <row r="332">
          <cell r="S332" t="b">
            <v>1</v>
          </cell>
        </row>
        <row r="333">
          <cell r="S333" t="b">
            <v>1</v>
          </cell>
        </row>
        <row r="334">
          <cell r="V334" t="b">
            <v>1</v>
          </cell>
        </row>
        <row r="335">
          <cell r="V335" t="b">
            <v>1</v>
          </cell>
        </row>
        <row r="336">
          <cell r="V336" t="b">
            <v>1</v>
          </cell>
        </row>
        <row r="337">
          <cell r="W337" t="b">
            <v>1</v>
          </cell>
        </row>
        <row r="338">
          <cell r="W338" t="b">
            <v>1</v>
          </cell>
        </row>
        <row r="339">
          <cell r="W339" t="b">
            <v>1</v>
          </cell>
        </row>
        <row r="340">
          <cell r="W340" t="b">
            <v>1</v>
          </cell>
        </row>
        <row r="341">
          <cell r="AC341" t="b">
            <v>1</v>
          </cell>
        </row>
        <row r="342">
          <cell r="AC342" t="b">
            <v>1</v>
          </cell>
        </row>
        <row r="343">
          <cell r="AC343" t="b">
            <v>1</v>
          </cell>
        </row>
        <row r="344">
          <cell r="AC344" t="b">
            <v>1</v>
          </cell>
        </row>
        <row r="345">
          <cell r="AC345" t="b">
            <v>1</v>
          </cell>
        </row>
        <row r="346">
          <cell r="AC346" t="b">
            <v>1</v>
          </cell>
        </row>
        <row r="347">
          <cell r="AD347" t="b">
            <v>1</v>
          </cell>
        </row>
        <row r="348">
          <cell r="AI348" t="b">
            <v>1</v>
          </cell>
        </row>
        <row r="349">
          <cell r="AH349" t="b">
            <v>1</v>
          </cell>
        </row>
        <row r="351">
          <cell r="AM351" t="b">
            <v>1</v>
          </cell>
        </row>
        <row r="352">
          <cell r="AN352" t="b">
            <v>1</v>
          </cell>
        </row>
        <row r="353">
          <cell r="AN353" t="b">
            <v>1</v>
          </cell>
        </row>
        <row r="354">
          <cell r="AN354" t="b">
            <v>1</v>
          </cell>
        </row>
        <row r="403">
          <cell r="U403" t="b">
            <v>1</v>
          </cell>
        </row>
        <row r="404">
          <cell r="V404" t="b">
            <v>1</v>
          </cell>
        </row>
        <row r="405">
          <cell r="V405" t="b">
            <v>1</v>
          </cell>
        </row>
        <row r="406">
          <cell r="V406" t="b">
            <v>1</v>
          </cell>
        </row>
        <row r="414">
          <cell r="E414" t="str">
            <v xml:space="preserve">S E E   ADDENDUM </v>
          </cell>
        </row>
        <row r="422">
          <cell r="E422" t="str">
            <v>I N S O L V E N T</v>
          </cell>
        </row>
        <row r="425">
          <cell r="E425" t="str">
            <v>S U R P L U S   D E F I C I E N C Y</v>
          </cell>
        </row>
        <row r="434">
          <cell r="E434" t="b">
            <v>0</v>
          </cell>
        </row>
        <row r="435">
          <cell r="E435" t="b">
            <v>0</v>
          </cell>
        </row>
        <row r="437">
          <cell r="E437" t="str">
            <v>Captive Insurer</v>
          </cell>
        </row>
        <row r="438">
          <cell r="E438" t="str">
            <v>Professional Reinsurer</v>
          </cell>
        </row>
      </sheetData>
      <sheetData sheetId="42" refreshError="1">
        <row r="17">
          <cell r="F17">
            <v>220</v>
          </cell>
        </row>
      </sheetData>
      <sheetData sheetId="43" refreshError="1">
        <row r="17">
          <cell r="F17">
            <v>11650</v>
          </cell>
        </row>
      </sheetData>
      <sheetData sheetId="44" refreshError="1">
        <row r="38">
          <cell r="F38">
            <v>2691</v>
          </cell>
        </row>
        <row r="39">
          <cell r="F39">
            <v>1560</v>
          </cell>
        </row>
        <row r="43">
          <cell r="F43">
            <v>768</v>
          </cell>
        </row>
        <row r="51">
          <cell r="F51">
            <v>1087</v>
          </cell>
        </row>
        <row r="56">
          <cell r="F56">
            <v>342</v>
          </cell>
        </row>
        <row r="57">
          <cell r="F57">
            <v>34</v>
          </cell>
        </row>
        <row r="60">
          <cell r="F60">
            <v>170</v>
          </cell>
        </row>
        <row r="63">
          <cell r="F63">
            <v>476</v>
          </cell>
        </row>
        <row r="66">
          <cell r="F66">
            <v>1262</v>
          </cell>
        </row>
      </sheetData>
      <sheetData sheetId="45" refreshError="1"/>
      <sheetData sheetId="46" refreshError="1">
        <row r="59">
          <cell r="D59">
            <v>7598417</v>
          </cell>
        </row>
      </sheetData>
      <sheetData sheetId="47" refreshError="1"/>
      <sheetData sheetId="48" refreshError="1">
        <row r="17">
          <cell r="G17">
            <v>8548</v>
          </cell>
          <cell r="K17">
            <v>315</v>
          </cell>
          <cell r="N17">
            <v>1109</v>
          </cell>
          <cell r="O17">
            <v>0</v>
          </cell>
        </row>
        <row r="19">
          <cell r="G19">
            <v>2927</v>
          </cell>
          <cell r="K19">
            <v>110</v>
          </cell>
          <cell r="N19">
            <v>195</v>
          </cell>
        </row>
        <row r="20">
          <cell r="G20">
            <v>0</v>
          </cell>
          <cell r="K20">
            <v>0</v>
          </cell>
          <cell r="N20">
            <v>0</v>
          </cell>
        </row>
        <row r="21">
          <cell r="G21">
            <v>3501</v>
          </cell>
          <cell r="K21">
            <v>97</v>
          </cell>
          <cell r="N21">
            <v>707</v>
          </cell>
          <cell r="O21">
            <v>0</v>
          </cell>
        </row>
        <row r="23">
          <cell r="G23">
            <v>1261</v>
          </cell>
          <cell r="K23">
            <v>374</v>
          </cell>
          <cell r="N23">
            <v>-83</v>
          </cell>
          <cell r="O23">
            <v>7</v>
          </cell>
        </row>
        <row r="24">
          <cell r="G24">
            <v>208</v>
          </cell>
          <cell r="K24">
            <v>0</v>
          </cell>
          <cell r="N24">
            <v>0</v>
          </cell>
        </row>
        <row r="26">
          <cell r="G26">
            <v>2191</v>
          </cell>
          <cell r="K26">
            <v>81</v>
          </cell>
          <cell r="N26">
            <v>284</v>
          </cell>
        </row>
        <row r="27">
          <cell r="G27">
            <v>1929</v>
          </cell>
          <cell r="K27">
            <v>40</v>
          </cell>
          <cell r="N27">
            <v>151</v>
          </cell>
          <cell r="O27">
            <v>0</v>
          </cell>
        </row>
        <row r="28">
          <cell r="G28">
            <v>0</v>
          </cell>
          <cell r="K28">
            <v>0</v>
          </cell>
          <cell r="N28">
            <v>0</v>
          </cell>
        </row>
        <row r="29">
          <cell r="G29">
            <v>0</v>
          </cell>
          <cell r="K29">
            <v>0</v>
          </cell>
        </row>
        <row r="30">
          <cell r="G30">
            <v>81</v>
          </cell>
          <cell r="K30">
            <v>-6</v>
          </cell>
          <cell r="N30">
            <v>-13</v>
          </cell>
        </row>
        <row r="31">
          <cell r="G31">
            <v>774</v>
          </cell>
          <cell r="K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K32">
            <v>0</v>
          </cell>
          <cell r="N32">
            <v>0</v>
          </cell>
        </row>
        <row r="34">
          <cell r="G34">
            <v>1530</v>
          </cell>
          <cell r="K34">
            <v>-161</v>
          </cell>
          <cell r="N34">
            <v>258</v>
          </cell>
          <cell r="O34">
            <v>-7</v>
          </cell>
        </row>
        <row r="35">
          <cell r="G35">
            <v>384</v>
          </cell>
          <cell r="K35">
            <v>15</v>
          </cell>
          <cell r="N35">
            <v>77</v>
          </cell>
        </row>
        <row r="37">
          <cell r="G37">
            <v>1146</v>
          </cell>
          <cell r="K37">
            <v>-176</v>
          </cell>
          <cell r="N37">
            <v>181</v>
          </cell>
          <cell r="O37">
            <v>-7</v>
          </cell>
        </row>
        <row r="38">
          <cell r="G38">
            <v>0</v>
          </cell>
          <cell r="K38">
            <v>0</v>
          </cell>
        </row>
        <row r="39">
          <cell r="G39">
            <v>1146</v>
          </cell>
          <cell r="K39">
            <v>-176</v>
          </cell>
          <cell r="N39">
            <v>181</v>
          </cell>
          <cell r="O39">
            <v>-7</v>
          </cell>
        </row>
      </sheetData>
      <sheetData sheetId="49" refreshError="1">
        <row r="34">
          <cell r="F34">
            <v>42029</v>
          </cell>
        </row>
        <row r="54">
          <cell r="F54">
            <v>0</v>
          </cell>
        </row>
      </sheetData>
      <sheetData sheetId="50" refreshError="1">
        <row r="40">
          <cell r="G40">
            <v>8548</v>
          </cell>
          <cell r="K40">
            <v>315</v>
          </cell>
          <cell r="N40">
            <v>1109</v>
          </cell>
          <cell r="O40">
            <v>0</v>
          </cell>
        </row>
      </sheetData>
      <sheetData sheetId="51" refreshError="1">
        <row r="25">
          <cell r="G25">
            <v>287523</v>
          </cell>
          <cell r="P25">
            <v>0</v>
          </cell>
        </row>
        <row r="26">
          <cell r="G26">
            <v>0</v>
          </cell>
          <cell r="P26">
            <v>0</v>
          </cell>
        </row>
        <row r="27">
          <cell r="G27">
            <v>0</v>
          </cell>
          <cell r="P27">
            <v>0</v>
          </cell>
        </row>
        <row r="28">
          <cell r="G28">
            <v>287523</v>
          </cell>
          <cell r="P28">
            <v>0</v>
          </cell>
        </row>
        <row r="30">
          <cell r="G30">
            <v>31385</v>
          </cell>
          <cell r="P30">
            <v>0</v>
          </cell>
        </row>
        <row r="31">
          <cell r="G31">
            <v>3804</v>
          </cell>
          <cell r="P31">
            <v>0</v>
          </cell>
        </row>
        <row r="32">
          <cell r="G32">
            <v>0</v>
          </cell>
          <cell r="P32">
            <v>0</v>
          </cell>
        </row>
        <row r="33">
          <cell r="G33">
            <v>35189</v>
          </cell>
          <cell r="P33">
            <v>0</v>
          </cell>
        </row>
        <row r="38">
          <cell r="G38">
            <v>322712</v>
          </cell>
          <cell r="P38">
            <v>0</v>
          </cell>
        </row>
        <row r="40">
          <cell r="G40">
            <v>8863</v>
          </cell>
          <cell r="P40">
            <v>0</v>
          </cell>
        </row>
        <row r="41">
          <cell r="G41">
            <v>3598</v>
          </cell>
          <cell r="P41">
            <v>0</v>
          </cell>
        </row>
        <row r="54">
          <cell r="G54">
            <v>8531</v>
          </cell>
          <cell r="P54">
            <v>0</v>
          </cell>
        </row>
      </sheetData>
      <sheetData sheetId="52" refreshError="1"/>
      <sheetData sheetId="53" refreshError="1">
        <row r="16">
          <cell r="I16">
            <v>2756</v>
          </cell>
          <cell r="N16">
            <v>250</v>
          </cell>
        </row>
        <row r="35">
          <cell r="I35">
            <v>207</v>
          </cell>
          <cell r="N35">
            <v>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Sheet1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200"/>
      <sheetName val="201"/>
      <sheetName val="202"/>
      <sheetName val="203-1"/>
      <sheetName val="203-2"/>
      <sheetName val="203-3"/>
      <sheetName val="203-4"/>
      <sheetName val="203-5"/>
      <sheetName val="204"/>
      <sheetName val="205-1"/>
      <sheetName val="205-2"/>
      <sheetName val="206"/>
      <sheetName val="207-A"/>
      <sheetName val="207-B"/>
      <sheetName val="208"/>
      <sheetName val="209"/>
      <sheetName val="210"/>
      <sheetName val="210-A"/>
      <sheetName val="210-A-1"/>
      <sheetName val="210-B"/>
      <sheetName val="210-C"/>
      <sheetName val="210-D"/>
      <sheetName val="210-E"/>
      <sheetName val="210-E-1"/>
      <sheetName val="210-F"/>
      <sheetName val="210-G"/>
      <sheetName val="210-H"/>
      <sheetName val="210-I"/>
      <sheetName val="216"/>
      <sheetName val="217"/>
      <sheetName val="225"/>
      <sheetName val="226"/>
      <sheetName val="226-A"/>
      <sheetName val="233"/>
      <sheetName val="234"/>
      <sheetName val="Addendum1"/>
      <sheetName val="Addendum2"/>
      <sheetName val="Addendum3"/>
      <sheetName val="Addendum4"/>
      <sheetName val="Addendum5a"/>
      <sheetName val="Addendum6"/>
      <sheetName val="Addendum6a"/>
      <sheetName val="Addendum7"/>
      <sheetName val="Addendum8"/>
    </sheetNames>
    <sheetDataSet>
      <sheetData sheetId="0" refreshError="1">
        <row r="106">
          <cell r="D106">
            <v>1000</v>
          </cell>
        </row>
        <row r="285">
          <cell r="D285">
            <v>285448</v>
          </cell>
        </row>
      </sheetData>
      <sheetData sheetId="1"/>
      <sheetData sheetId="2" refreshError="1">
        <row r="11">
          <cell r="AG11" t="b">
            <v>1</v>
          </cell>
        </row>
        <row r="28">
          <cell r="AG28" t="b">
            <v>1</v>
          </cell>
        </row>
        <row r="93">
          <cell r="AG93" t="b">
            <v>1</v>
          </cell>
        </row>
        <row r="99">
          <cell r="AG99" t="b">
            <v>1</v>
          </cell>
        </row>
        <row r="133">
          <cell r="AG133" t="b">
            <v>1</v>
          </cell>
        </row>
        <row r="134">
          <cell r="AG134" t="b">
            <v>1</v>
          </cell>
        </row>
        <row r="135">
          <cell r="AG135" t="b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>
        <row r="17">
          <cell r="F17">
            <v>50230</v>
          </cell>
        </row>
        <row r="19">
          <cell r="F19">
            <v>6000</v>
          </cell>
        </row>
        <row r="20">
          <cell r="F20">
            <v>2000</v>
          </cell>
        </row>
        <row r="21">
          <cell r="F21">
            <v>1000</v>
          </cell>
        </row>
        <row r="22">
          <cell r="F22">
            <v>48959</v>
          </cell>
        </row>
        <row r="23">
          <cell r="F23">
            <v>1</v>
          </cell>
        </row>
        <row r="54">
          <cell r="F54">
            <v>15010</v>
          </cell>
        </row>
        <row r="55">
          <cell r="F55">
            <v>1259008</v>
          </cell>
        </row>
        <row r="56">
          <cell r="F56">
            <v>1700</v>
          </cell>
        </row>
        <row r="57">
          <cell r="F57">
            <v>155282</v>
          </cell>
        </row>
        <row r="63">
          <cell r="F63">
            <v>302551</v>
          </cell>
        </row>
        <row r="64">
          <cell r="F64">
            <v>32637</v>
          </cell>
        </row>
        <row r="65">
          <cell r="F65">
            <v>3420</v>
          </cell>
        </row>
        <row r="66">
          <cell r="F66">
            <v>8</v>
          </cell>
        </row>
        <row r="67">
          <cell r="F67">
            <v>205132</v>
          </cell>
        </row>
        <row r="68">
          <cell r="F68">
            <v>315610</v>
          </cell>
        </row>
        <row r="69">
          <cell r="F69">
            <v>5</v>
          </cell>
        </row>
        <row r="70">
          <cell r="F70">
            <v>83639</v>
          </cell>
        </row>
        <row r="71">
          <cell r="F71">
            <v>1</v>
          </cell>
        </row>
        <row r="78">
          <cell r="F78">
            <v>1233</v>
          </cell>
        </row>
        <row r="79">
          <cell r="F79">
            <v>51</v>
          </cell>
        </row>
        <row r="80">
          <cell r="F80">
            <v>208</v>
          </cell>
        </row>
        <row r="81">
          <cell r="F81">
            <v>501</v>
          </cell>
        </row>
        <row r="82">
          <cell r="F82">
            <v>7</v>
          </cell>
        </row>
      </sheetData>
      <sheetData sheetId="10" refreshError="1">
        <row r="57">
          <cell r="F57">
            <v>5775</v>
          </cell>
        </row>
        <row r="58">
          <cell r="F58">
            <v>0</v>
          </cell>
        </row>
        <row r="60">
          <cell r="F60">
            <v>13380</v>
          </cell>
        </row>
        <row r="62">
          <cell r="F62">
            <v>0</v>
          </cell>
        </row>
      </sheetData>
      <sheetData sheetId="11"/>
      <sheetData sheetId="12" refreshError="1"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35950</v>
          </cell>
        </row>
        <row r="52">
          <cell r="F52">
            <v>467</v>
          </cell>
        </row>
        <row r="54">
          <cell r="F54">
            <v>5387</v>
          </cell>
        </row>
        <row r="55">
          <cell r="F55">
            <v>0</v>
          </cell>
        </row>
        <row r="56">
          <cell r="F56">
            <v>100</v>
          </cell>
        </row>
      </sheetData>
      <sheetData sheetId="13" refreshError="1">
        <row r="14">
          <cell r="F14">
            <v>15010</v>
          </cell>
        </row>
        <row r="15">
          <cell r="F15">
            <v>12768</v>
          </cell>
        </row>
        <row r="16">
          <cell r="F16">
            <v>3600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40242</v>
          </cell>
        </row>
        <row r="22">
          <cell r="F22">
            <v>12252</v>
          </cell>
        </row>
        <row r="23">
          <cell r="F23">
            <v>0</v>
          </cell>
        </row>
        <row r="25">
          <cell r="F25">
            <v>9960</v>
          </cell>
        </row>
        <row r="26">
          <cell r="F26">
            <v>5743</v>
          </cell>
        </row>
        <row r="27">
          <cell r="F27">
            <v>1339</v>
          </cell>
        </row>
        <row r="28">
          <cell r="F28">
            <v>0</v>
          </cell>
        </row>
      </sheetData>
      <sheetData sheetId="14"/>
      <sheetData sheetId="15"/>
      <sheetData sheetId="16" refreshError="1">
        <row r="76">
          <cell r="F76">
            <v>-88879</v>
          </cell>
        </row>
      </sheetData>
      <sheetData sheetId="17"/>
      <sheetData sheetId="18"/>
      <sheetData sheetId="19" refreshError="1">
        <row r="35">
          <cell r="C35">
            <v>0</v>
          </cell>
        </row>
        <row r="38">
          <cell r="C38">
            <v>0</v>
          </cell>
        </row>
        <row r="40">
          <cell r="C40">
            <v>0</v>
          </cell>
        </row>
        <row r="42">
          <cell r="C42">
            <v>0</v>
          </cell>
        </row>
      </sheetData>
      <sheetData sheetId="20" refreshError="1">
        <row r="33">
          <cell r="E33">
            <v>1505055</v>
          </cell>
        </row>
        <row r="53">
          <cell r="E53">
            <v>64345</v>
          </cell>
        </row>
      </sheetData>
      <sheetData sheetId="21"/>
      <sheetData sheetId="22"/>
      <sheetData sheetId="23" refreshError="1">
        <row r="21">
          <cell r="D21">
            <v>1149</v>
          </cell>
          <cell r="E21">
            <v>0</v>
          </cell>
          <cell r="F21">
            <v>1149</v>
          </cell>
          <cell r="G21">
            <v>385</v>
          </cell>
          <cell r="H21">
            <v>764</v>
          </cell>
        </row>
        <row r="71">
          <cell r="D71">
            <v>487891</v>
          </cell>
          <cell r="E71">
            <v>1185277</v>
          </cell>
          <cell r="F71">
            <v>1673168</v>
          </cell>
          <cell r="G71">
            <v>673681</v>
          </cell>
          <cell r="H71">
            <v>999487</v>
          </cell>
        </row>
      </sheetData>
      <sheetData sheetId="24"/>
      <sheetData sheetId="25"/>
      <sheetData sheetId="26" refreshError="1">
        <row r="22">
          <cell r="D22">
            <v>824</v>
          </cell>
          <cell r="E22">
            <v>0</v>
          </cell>
          <cell r="F22">
            <v>824</v>
          </cell>
          <cell r="G22">
            <v>287</v>
          </cell>
          <cell r="H22">
            <v>537</v>
          </cell>
          <cell r="K22">
            <v>531</v>
          </cell>
        </row>
        <row r="72">
          <cell r="D72">
            <v>438958</v>
          </cell>
          <cell r="E72">
            <v>691778</v>
          </cell>
          <cell r="F72">
            <v>1130736</v>
          </cell>
          <cell r="G72">
            <v>565026</v>
          </cell>
          <cell r="H72">
            <v>565710</v>
          </cell>
          <cell r="K72">
            <v>663061</v>
          </cell>
        </row>
      </sheetData>
      <sheetData sheetId="27"/>
      <sheetData sheetId="28" refreshError="1">
        <row r="22">
          <cell r="D22">
            <v>120</v>
          </cell>
          <cell r="E22">
            <v>0</v>
          </cell>
          <cell r="F22">
            <v>120</v>
          </cell>
          <cell r="G22">
            <v>42</v>
          </cell>
          <cell r="H22">
            <v>78</v>
          </cell>
          <cell r="J22">
            <v>47</v>
          </cell>
          <cell r="K22">
            <v>79</v>
          </cell>
        </row>
        <row r="72">
          <cell r="D72">
            <v>74908</v>
          </cell>
          <cell r="E72">
            <v>117641</v>
          </cell>
          <cell r="F72">
            <v>192549</v>
          </cell>
          <cell r="G72">
            <v>98335</v>
          </cell>
          <cell r="H72">
            <v>94214</v>
          </cell>
          <cell r="J72">
            <v>177594</v>
          </cell>
          <cell r="K72">
            <v>97606</v>
          </cell>
        </row>
      </sheetData>
      <sheetData sheetId="29"/>
      <sheetData sheetId="30" refreshError="1">
        <row r="15">
          <cell r="G15">
            <v>744</v>
          </cell>
          <cell r="P15">
            <v>8</v>
          </cell>
        </row>
        <row r="16">
          <cell r="G16">
            <v>454973</v>
          </cell>
          <cell r="P16">
            <v>18964</v>
          </cell>
        </row>
        <row r="17">
          <cell r="G17">
            <v>18001</v>
          </cell>
          <cell r="P17">
            <v>563</v>
          </cell>
        </row>
        <row r="18">
          <cell r="G18">
            <v>271737</v>
          </cell>
          <cell r="P18">
            <v>20459</v>
          </cell>
        </row>
        <row r="19">
          <cell r="G19">
            <v>184214</v>
          </cell>
          <cell r="P19">
            <v>8</v>
          </cell>
        </row>
        <row r="21">
          <cell r="G21">
            <v>929669</v>
          </cell>
          <cell r="P21">
            <v>40002</v>
          </cell>
        </row>
        <row r="24">
          <cell r="G24">
            <v>523</v>
          </cell>
          <cell r="P24">
            <v>8</v>
          </cell>
        </row>
        <row r="25">
          <cell r="G25">
            <v>343614</v>
          </cell>
          <cell r="P25">
            <v>7020</v>
          </cell>
        </row>
        <row r="26">
          <cell r="G26">
            <v>9625</v>
          </cell>
          <cell r="P26">
            <v>306</v>
          </cell>
        </row>
        <row r="27">
          <cell r="G27">
            <v>157115</v>
          </cell>
          <cell r="P27">
            <v>20433</v>
          </cell>
        </row>
        <row r="28">
          <cell r="G28">
            <v>124940</v>
          </cell>
          <cell r="P28">
            <v>8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Sheet1"/>
      <sheetName val="DRP"/>
      <sheetName val="FAME"/>
      <sheetName val="A1"/>
      <sheetName val="A2"/>
      <sheetName val="A3"/>
      <sheetName val="B1"/>
      <sheetName val="B2"/>
      <sheetName val="B2 CSV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SFRM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&amp;T Gov't Bonds &amp; Securities"/>
      <sheetName val="Caricom Gov't Securities"/>
      <sheetName val="Other Gov't Securities"/>
      <sheetName val="Quoted Shares"/>
      <sheetName val="Unquoted Shares"/>
      <sheetName val="Gov't Debentures"/>
      <sheetName val="Other Debentures"/>
      <sheetName val="Mortgage Loans"/>
      <sheetName val="Company owned Real Estate"/>
      <sheetName val="Fixed Deposits"/>
      <sheetName val="Other Assets"/>
      <sheetName val="Guideline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>
        <row r="2">
          <cell r="A2" t="str">
            <v xml:space="preserve">Motor </v>
          </cell>
        </row>
        <row r="3">
          <cell r="A3" t="str">
            <v>Long Term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 Page"/>
      <sheetName val="Table of Con"/>
      <sheetName val="10.10"/>
      <sheetName val="10.15"/>
      <sheetName val="10.16"/>
      <sheetName val="10.20"/>
      <sheetName val="10.30"/>
      <sheetName val="10.40"/>
      <sheetName val="10.41"/>
      <sheetName val="10.42"/>
      <sheetName val="10.50"/>
      <sheetName val="10.60"/>
      <sheetName val="20.10"/>
      <sheetName val="20.20"/>
      <sheetName val="20.30"/>
      <sheetName val="20.40"/>
      <sheetName val="20.52"/>
      <sheetName val="20.60"/>
      <sheetName val="30.10"/>
      <sheetName val="30.11"/>
      <sheetName val="30.15"/>
      <sheetName val="30.20"/>
      <sheetName val="30.30"/>
      <sheetName val="30.40"/>
      <sheetName val="30.45"/>
      <sheetName val="30.50"/>
      <sheetName val="40.10"/>
      <sheetName val="40.20"/>
      <sheetName val="40.30A"/>
      <sheetName val="40.30B"/>
      <sheetName val="40.35A"/>
      <sheetName val="40.35B"/>
      <sheetName val="40.40"/>
      <sheetName val="40.45"/>
      <sheetName val="40.49"/>
      <sheetName val="40.50A"/>
      <sheetName val="40.50B"/>
      <sheetName val="40.60"/>
      <sheetName val="40.70A"/>
      <sheetName val="40.70B"/>
      <sheetName val="40.80"/>
      <sheetName val="40.90"/>
      <sheetName val="50.10"/>
      <sheetName val="50.20A"/>
      <sheetName val="50.20B"/>
      <sheetName val="50.30A"/>
      <sheetName val="50.30B"/>
      <sheetName val="50.40A"/>
      <sheetName val="50.40B"/>
      <sheetName val="50.50"/>
      <sheetName val="60.10"/>
      <sheetName val="60.20"/>
      <sheetName val="60.30"/>
      <sheetName val="60.40"/>
      <sheetName val="60.50"/>
      <sheetName val="65.10"/>
      <sheetName val="65.11"/>
      <sheetName val="67.10"/>
      <sheetName val="67.15"/>
      <sheetName val="67.20"/>
      <sheetName val="67.30"/>
      <sheetName val="70.10"/>
      <sheetName val="70.20A"/>
      <sheetName val="70.20B"/>
      <sheetName val="70.30A"/>
      <sheetName val="70.30B"/>
      <sheetName val="70.35A"/>
      <sheetName val="70.35B"/>
      <sheetName val="70.40A"/>
      <sheetName val="70.40B"/>
      <sheetName val="70.40C"/>
      <sheetName val="80.10"/>
      <sheetName val="80.20"/>
      <sheetName val="90.10"/>
      <sheetName val="90.15"/>
      <sheetName val="90.21"/>
      <sheetName val="90.22"/>
      <sheetName val="90.23"/>
      <sheetName val="90.61"/>
      <sheetName val="90.62"/>
      <sheetName val="90.63"/>
      <sheetName val="90.64"/>
      <sheetName val="90.65"/>
      <sheetName val="90.66"/>
      <sheetName val="90.67"/>
      <sheetName val="90.70A"/>
      <sheetName val="90.70B"/>
      <sheetName val="90.81"/>
      <sheetName val="90.82"/>
      <sheetName val="99.10"/>
      <sheetName val="Ratios"/>
      <sheetName val="Trans. Form"/>
      <sheetName val="Prev Crosscheck"/>
      <sheetName val="Prev Warnings"/>
      <sheetName val="Check"/>
      <sheetName val="Prev Dec."/>
      <sheetName val="Prev Text Rep"/>
      <sheetName val="Num. ASCII"/>
      <sheetName val="Text ASCII"/>
      <sheetName val="CW"/>
      <sheetName val="CX"/>
      <sheetName val="CY"/>
      <sheetName val="CZ"/>
      <sheetName val="DA"/>
      <sheetName val="DB"/>
      <sheetName val="Current"/>
    </sheetNames>
    <sheetDataSet>
      <sheetData sheetId="0"/>
      <sheetData sheetId="1" refreshError="1">
        <row r="1">
          <cell r="A1" t="str">
            <v>00</v>
          </cell>
          <cell r="B1" t="str">
            <v>P</v>
          </cell>
          <cell r="C1" t="str">
            <v>Y</v>
          </cell>
        </row>
        <row r="2">
          <cell r="B2" t="str">
            <v>Enter "Yes" if federal Certificate of Registry restricted to Reinsurance only</v>
          </cell>
          <cell r="E2" t="str">
            <v>No</v>
          </cell>
        </row>
        <row r="3">
          <cell r="B3" t="str">
            <v>Enter Company Code in Cell E51 at the Bottom of this Page.</v>
          </cell>
        </row>
        <row r="6">
          <cell r="D6">
            <v>19</v>
          </cell>
          <cell r="E6">
            <v>99</v>
          </cell>
        </row>
        <row r="10">
          <cell r="B10" t="str">
            <v>Cie d'Assurance Inc.</v>
          </cell>
        </row>
        <row r="11">
          <cell r="B11" t="str">
            <v>(Name of Insurer)</v>
          </cell>
        </row>
        <row r="22">
          <cell r="B22" t="str">
            <v xml:space="preserve">ANNUAL RETURN </v>
          </cell>
        </row>
        <row r="26">
          <cell r="B26" t="str">
            <v>P&amp;C-1</v>
          </cell>
        </row>
        <row r="34">
          <cell r="B34" t="str">
            <v>Canadian</v>
          </cell>
        </row>
        <row r="35">
          <cell r="B35" t="str">
            <v>Property and Casualty Insurers</v>
          </cell>
        </row>
        <row r="43">
          <cell r="B43" t="str">
            <v>Jurisdiction of incorporation</v>
          </cell>
          <cell r="C43" t="str">
            <v/>
          </cell>
        </row>
        <row r="49">
          <cell r="A49" t="str">
            <v>Uniform Annual Return approved by the Canadian Council of Insurance Regulators</v>
          </cell>
        </row>
        <row r="51">
          <cell r="B51" t="str">
            <v>Rev. 1999</v>
          </cell>
          <cell r="D51" t="str">
            <v>PRO/</v>
          </cell>
          <cell r="E51" t="str">
            <v>XXXX</v>
          </cell>
          <cell r="F51" t="str">
            <v>(Company Code)</v>
          </cell>
        </row>
        <row r="52">
          <cell r="B52" t="str">
            <v>2002/3/26 11:0</v>
          </cell>
        </row>
      </sheetData>
      <sheetData sheetId="2" refreshError="1">
        <row r="1">
          <cell r="A1" t="str">
            <v>1000</v>
          </cell>
        </row>
      </sheetData>
      <sheetData sheetId="3" refreshError="1">
        <row r="1">
          <cell r="A1" t="str">
            <v>1010</v>
          </cell>
        </row>
      </sheetData>
      <sheetData sheetId="4" refreshError="1">
        <row r="1">
          <cell r="A1" t="str">
            <v>1015</v>
          </cell>
        </row>
      </sheetData>
      <sheetData sheetId="5" refreshError="1">
        <row r="1">
          <cell r="A1" t="str">
            <v>1016</v>
          </cell>
        </row>
      </sheetData>
      <sheetData sheetId="6" refreshError="1">
        <row r="1">
          <cell r="A1" t="str">
            <v>1020</v>
          </cell>
        </row>
      </sheetData>
      <sheetData sheetId="7" refreshError="1">
        <row r="1">
          <cell r="A1" t="str">
            <v>1030</v>
          </cell>
        </row>
      </sheetData>
      <sheetData sheetId="8" refreshError="1">
        <row r="1">
          <cell r="A1" t="str">
            <v>1040</v>
          </cell>
        </row>
      </sheetData>
      <sheetData sheetId="9" refreshError="1">
        <row r="1">
          <cell r="A1" t="str">
            <v>1041</v>
          </cell>
        </row>
      </sheetData>
      <sheetData sheetId="10" refreshError="1">
        <row r="1">
          <cell r="A1" t="str">
            <v>1042</v>
          </cell>
        </row>
      </sheetData>
      <sheetData sheetId="11" refreshError="1">
        <row r="1">
          <cell r="A1" t="str">
            <v>1050</v>
          </cell>
        </row>
      </sheetData>
      <sheetData sheetId="12" refreshError="1">
        <row r="1">
          <cell r="A1" t="str">
            <v>1060</v>
          </cell>
        </row>
      </sheetData>
      <sheetData sheetId="13" refreshError="1">
        <row r="1">
          <cell r="A1" t="str">
            <v>2010</v>
          </cell>
        </row>
      </sheetData>
      <sheetData sheetId="14" refreshError="1">
        <row r="1">
          <cell r="A1" t="str">
            <v>2020</v>
          </cell>
        </row>
      </sheetData>
      <sheetData sheetId="15" refreshError="1">
        <row r="1">
          <cell r="A1" t="str">
            <v>2030</v>
          </cell>
        </row>
      </sheetData>
      <sheetData sheetId="16" refreshError="1">
        <row r="1">
          <cell r="A1" t="str">
            <v>2040</v>
          </cell>
        </row>
      </sheetData>
      <sheetData sheetId="17" refreshError="1">
        <row r="1">
          <cell r="A1" t="str">
            <v>2052</v>
          </cell>
        </row>
      </sheetData>
      <sheetData sheetId="18" refreshError="1">
        <row r="1">
          <cell r="A1" t="str">
            <v>2060</v>
          </cell>
        </row>
      </sheetData>
      <sheetData sheetId="19" refreshError="1">
        <row r="1">
          <cell r="A1" t="str">
            <v>3010</v>
          </cell>
        </row>
      </sheetData>
      <sheetData sheetId="20" refreshError="1">
        <row r="1">
          <cell r="A1" t="str">
            <v>3011</v>
          </cell>
        </row>
      </sheetData>
      <sheetData sheetId="21" refreshError="1">
        <row r="1">
          <cell r="A1" t="str">
            <v>3015</v>
          </cell>
        </row>
      </sheetData>
      <sheetData sheetId="22" refreshError="1">
        <row r="1">
          <cell r="A1" t="str">
            <v>3020</v>
          </cell>
        </row>
      </sheetData>
      <sheetData sheetId="23" refreshError="1">
        <row r="1">
          <cell r="A1" t="str">
            <v>3030</v>
          </cell>
        </row>
      </sheetData>
      <sheetData sheetId="24" refreshError="1">
        <row r="1">
          <cell r="A1" t="str">
            <v>3040</v>
          </cell>
        </row>
      </sheetData>
      <sheetData sheetId="25" refreshError="1">
        <row r="1">
          <cell r="A1" t="str">
            <v>3045</v>
          </cell>
        </row>
      </sheetData>
      <sheetData sheetId="26" refreshError="1">
        <row r="1">
          <cell r="A1" t="str">
            <v>3050</v>
          </cell>
        </row>
      </sheetData>
      <sheetData sheetId="27" refreshError="1">
        <row r="1">
          <cell r="A1" t="str">
            <v>4010</v>
          </cell>
        </row>
      </sheetData>
      <sheetData sheetId="28" refreshError="1">
        <row r="1">
          <cell r="A1" t="str">
            <v>4020</v>
          </cell>
        </row>
      </sheetData>
      <sheetData sheetId="29" refreshError="1">
        <row r="1">
          <cell r="A1" t="str">
            <v>4030A</v>
          </cell>
        </row>
      </sheetData>
      <sheetData sheetId="30" refreshError="1">
        <row r="1">
          <cell r="A1" t="str">
            <v>4030B</v>
          </cell>
        </row>
      </sheetData>
      <sheetData sheetId="31" refreshError="1">
        <row r="1">
          <cell r="A1" t="str">
            <v>4035A</v>
          </cell>
        </row>
      </sheetData>
      <sheetData sheetId="32" refreshError="1">
        <row r="1">
          <cell r="A1" t="str">
            <v>4035B</v>
          </cell>
        </row>
      </sheetData>
      <sheetData sheetId="33" refreshError="1">
        <row r="1">
          <cell r="A1" t="str">
            <v>4040</v>
          </cell>
        </row>
      </sheetData>
      <sheetData sheetId="34" refreshError="1">
        <row r="1">
          <cell r="A1" t="str">
            <v>4045</v>
          </cell>
        </row>
      </sheetData>
      <sheetData sheetId="35" refreshError="1">
        <row r="1">
          <cell r="A1" t="str">
            <v>4049</v>
          </cell>
        </row>
      </sheetData>
      <sheetData sheetId="36" refreshError="1">
        <row r="1">
          <cell r="A1" t="str">
            <v>4050A</v>
          </cell>
        </row>
      </sheetData>
      <sheetData sheetId="37" refreshError="1">
        <row r="1">
          <cell r="A1" t="str">
            <v>4050B</v>
          </cell>
        </row>
      </sheetData>
      <sheetData sheetId="38" refreshError="1">
        <row r="1">
          <cell r="A1" t="str">
            <v>4060</v>
          </cell>
        </row>
      </sheetData>
      <sheetData sheetId="39" refreshError="1">
        <row r="1">
          <cell r="A1" t="str">
            <v>4070A</v>
          </cell>
        </row>
      </sheetData>
      <sheetData sheetId="40" refreshError="1">
        <row r="1">
          <cell r="A1" t="str">
            <v>4070B</v>
          </cell>
        </row>
      </sheetData>
      <sheetData sheetId="41" refreshError="1">
        <row r="1">
          <cell r="A1" t="str">
            <v>4080</v>
          </cell>
        </row>
      </sheetData>
      <sheetData sheetId="42" refreshError="1">
        <row r="1">
          <cell r="A1" t="str">
            <v>4090</v>
          </cell>
        </row>
      </sheetData>
      <sheetData sheetId="43" refreshError="1">
        <row r="1">
          <cell r="A1" t="str">
            <v>5010</v>
          </cell>
        </row>
      </sheetData>
      <sheetData sheetId="44" refreshError="1">
        <row r="1">
          <cell r="A1" t="str">
            <v>5020A</v>
          </cell>
        </row>
      </sheetData>
      <sheetData sheetId="45" refreshError="1">
        <row r="1">
          <cell r="A1" t="str">
            <v>5020B</v>
          </cell>
        </row>
      </sheetData>
      <sheetData sheetId="46" refreshError="1">
        <row r="1">
          <cell r="A1" t="str">
            <v>5030A</v>
          </cell>
        </row>
      </sheetData>
      <sheetData sheetId="47" refreshError="1">
        <row r="1">
          <cell r="A1" t="str">
            <v>5030B</v>
          </cell>
        </row>
      </sheetData>
      <sheetData sheetId="48" refreshError="1">
        <row r="1">
          <cell r="A1" t="str">
            <v>5040A</v>
          </cell>
        </row>
      </sheetData>
      <sheetData sheetId="49" refreshError="1">
        <row r="1">
          <cell r="A1" t="str">
            <v>5040B</v>
          </cell>
        </row>
      </sheetData>
      <sheetData sheetId="50" refreshError="1">
        <row r="1">
          <cell r="A1" t="str">
            <v>5050</v>
          </cell>
        </row>
      </sheetData>
      <sheetData sheetId="51" refreshError="1">
        <row r="1">
          <cell r="A1" t="str">
            <v>6010</v>
          </cell>
        </row>
      </sheetData>
      <sheetData sheetId="52" refreshError="1">
        <row r="1">
          <cell r="A1" t="str">
            <v>6020</v>
          </cell>
        </row>
      </sheetData>
      <sheetData sheetId="53" refreshError="1">
        <row r="1">
          <cell r="A1" t="str">
            <v>6030</v>
          </cell>
        </row>
      </sheetData>
      <sheetData sheetId="54" refreshError="1">
        <row r="1">
          <cell r="A1" t="str">
            <v>6040</v>
          </cell>
        </row>
      </sheetData>
      <sheetData sheetId="55" refreshError="1">
        <row r="1">
          <cell r="A1" t="str">
            <v>6050</v>
          </cell>
        </row>
      </sheetData>
      <sheetData sheetId="56" refreshError="1">
        <row r="1">
          <cell r="A1" t="str">
            <v>6510</v>
          </cell>
        </row>
      </sheetData>
      <sheetData sheetId="57" refreshError="1">
        <row r="1">
          <cell r="A1" t="str">
            <v>6511</v>
          </cell>
        </row>
      </sheetData>
      <sheetData sheetId="58" refreshError="1">
        <row r="1">
          <cell r="A1" t="str">
            <v>6710</v>
          </cell>
        </row>
      </sheetData>
      <sheetData sheetId="59" refreshError="1">
        <row r="1">
          <cell r="A1" t="str">
            <v>6715</v>
          </cell>
        </row>
      </sheetData>
      <sheetData sheetId="60" refreshError="1">
        <row r="1">
          <cell r="A1" t="str">
            <v>6720</v>
          </cell>
        </row>
      </sheetData>
      <sheetData sheetId="61" refreshError="1">
        <row r="1">
          <cell r="A1" t="str">
            <v>6730</v>
          </cell>
        </row>
      </sheetData>
      <sheetData sheetId="62" refreshError="1">
        <row r="1">
          <cell r="A1" t="str">
            <v>7010</v>
          </cell>
        </row>
      </sheetData>
      <sheetData sheetId="63" refreshError="1">
        <row r="1">
          <cell r="A1" t="str">
            <v>7020A</v>
          </cell>
        </row>
      </sheetData>
      <sheetData sheetId="64" refreshError="1">
        <row r="1">
          <cell r="A1" t="str">
            <v>7020B</v>
          </cell>
        </row>
      </sheetData>
      <sheetData sheetId="65" refreshError="1">
        <row r="1">
          <cell r="A1" t="str">
            <v>7030A</v>
          </cell>
        </row>
      </sheetData>
      <sheetData sheetId="66" refreshError="1">
        <row r="1">
          <cell r="A1" t="str">
            <v>7030B</v>
          </cell>
        </row>
      </sheetData>
      <sheetData sheetId="67" refreshError="1">
        <row r="1">
          <cell r="A1" t="str">
            <v>7035A</v>
          </cell>
        </row>
      </sheetData>
      <sheetData sheetId="68" refreshError="1">
        <row r="1">
          <cell r="A1" t="str">
            <v>7035B</v>
          </cell>
        </row>
      </sheetData>
      <sheetData sheetId="69" refreshError="1">
        <row r="1">
          <cell r="A1" t="str">
            <v>7040A</v>
          </cell>
        </row>
      </sheetData>
      <sheetData sheetId="70" refreshError="1">
        <row r="1">
          <cell r="A1" t="str">
            <v>7040B</v>
          </cell>
        </row>
      </sheetData>
      <sheetData sheetId="71" refreshError="1">
        <row r="1">
          <cell r="A1" t="str">
            <v>7040C</v>
          </cell>
        </row>
      </sheetData>
      <sheetData sheetId="72" refreshError="1">
        <row r="1">
          <cell r="A1" t="str">
            <v>8010</v>
          </cell>
        </row>
      </sheetData>
      <sheetData sheetId="73" refreshError="1">
        <row r="1">
          <cell r="A1" t="str">
            <v>8020</v>
          </cell>
        </row>
      </sheetData>
      <sheetData sheetId="74" refreshError="1">
        <row r="1">
          <cell r="A1" t="str">
            <v>9010</v>
          </cell>
        </row>
      </sheetData>
      <sheetData sheetId="75" refreshError="1">
        <row r="1">
          <cell r="A1" t="str">
            <v>9015</v>
          </cell>
        </row>
      </sheetData>
      <sheetData sheetId="76" refreshError="1">
        <row r="1">
          <cell r="A1" t="str">
            <v>9021</v>
          </cell>
        </row>
      </sheetData>
      <sheetData sheetId="77" refreshError="1">
        <row r="1">
          <cell r="A1" t="str">
            <v>9022</v>
          </cell>
        </row>
      </sheetData>
      <sheetData sheetId="78" refreshError="1">
        <row r="1">
          <cell r="A1" t="str">
            <v>9023</v>
          </cell>
        </row>
      </sheetData>
      <sheetData sheetId="79" refreshError="1">
        <row r="1">
          <cell r="A1" t="str">
            <v>9061</v>
          </cell>
        </row>
      </sheetData>
      <sheetData sheetId="80" refreshError="1">
        <row r="1">
          <cell r="A1" t="str">
            <v>9062</v>
          </cell>
        </row>
      </sheetData>
      <sheetData sheetId="81" refreshError="1">
        <row r="1">
          <cell r="A1" t="str">
            <v>9063</v>
          </cell>
        </row>
      </sheetData>
      <sheetData sheetId="82" refreshError="1">
        <row r="1">
          <cell r="A1" t="str">
            <v>9064</v>
          </cell>
        </row>
      </sheetData>
      <sheetData sheetId="83" refreshError="1">
        <row r="1">
          <cell r="A1" t="str">
            <v>9065</v>
          </cell>
        </row>
      </sheetData>
      <sheetData sheetId="84" refreshError="1">
        <row r="1">
          <cell r="A1" t="str">
            <v>9066</v>
          </cell>
        </row>
      </sheetData>
      <sheetData sheetId="85" refreshError="1">
        <row r="1">
          <cell r="A1" t="str">
            <v>9067</v>
          </cell>
        </row>
      </sheetData>
      <sheetData sheetId="86" refreshError="1">
        <row r="1">
          <cell r="A1" t="str">
            <v>9070A</v>
          </cell>
        </row>
      </sheetData>
      <sheetData sheetId="87" refreshError="1">
        <row r="1">
          <cell r="A1" t="str">
            <v>9070B</v>
          </cell>
        </row>
      </sheetData>
      <sheetData sheetId="88" refreshError="1">
        <row r="1">
          <cell r="A1" t="str">
            <v>9081</v>
          </cell>
        </row>
      </sheetData>
      <sheetData sheetId="89" refreshError="1">
        <row r="1">
          <cell r="A1" t="str">
            <v>9082</v>
          </cell>
        </row>
      </sheetData>
      <sheetData sheetId="90" refreshError="1">
        <row r="1">
          <cell r="A1" t="str">
            <v>9910</v>
          </cell>
        </row>
      </sheetData>
      <sheetData sheetId="91" refreshError="1">
        <row r="1">
          <cell r="A1" t="str">
            <v>RATIO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205"/>
      <sheetName val="210"/>
      <sheetName val="215"/>
      <sheetName val="220"/>
      <sheetName val="225"/>
      <sheetName val="230"/>
      <sheetName val="235"/>
      <sheetName val="240"/>
      <sheetName val="245"/>
      <sheetName val="250"/>
      <sheetName val="255"/>
      <sheetName val="26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 403(Re)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mount Recoverable"/>
      <sheetName val="Amount Payable"/>
      <sheetName val="Summary"/>
      <sheetName val="Guidelines"/>
      <sheetName val="Listing"/>
      <sheetName val="List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Yes</v>
          </cell>
          <cell r="B1" t="str">
            <v>American Life and General Insurance Company Trinidad Ltd</v>
          </cell>
          <cell r="C1" t="str">
            <v>1. Quantum</v>
          </cell>
        </row>
        <row r="2">
          <cell r="A2" t="str">
            <v>No</v>
          </cell>
          <cell r="B2" t="str">
            <v>Bankers Insurance Company T&amp;T Ltd.</v>
          </cell>
          <cell r="C2" t="str">
            <v>2. Liability</v>
          </cell>
        </row>
        <row r="3">
          <cell r="B3" t="str">
            <v>Capital Insurance Ltd.</v>
          </cell>
          <cell r="C3" t="str">
            <v>3. Both</v>
          </cell>
        </row>
        <row r="4">
          <cell r="B4" t="str">
            <v>Citizen Insurance Company Ltd.</v>
          </cell>
          <cell r="C4" t="str">
            <v>4. Other</v>
          </cell>
        </row>
        <row r="5">
          <cell r="B5" t="str">
            <v>Colonial Fire and General Insurance Company</v>
          </cell>
        </row>
        <row r="6">
          <cell r="B6" t="str">
            <v>Furness Anchorage General Insurance Limited</v>
          </cell>
        </row>
        <row r="7">
          <cell r="B7" t="str">
            <v>Goodwill General Insurance Company Ltd.</v>
          </cell>
        </row>
        <row r="8">
          <cell r="B8" t="str">
            <v>GTM Insurance Company Ltd.</v>
          </cell>
        </row>
        <row r="9">
          <cell r="B9" t="str">
            <v>Guardian General Insurance Limited</v>
          </cell>
        </row>
        <row r="10">
          <cell r="B10" t="str">
            <v>Gulf Insurance Ltd</v>
          </cell>
        </row>
        <row r="11">
          <cell r="B11" t="str">
            <v>Maritime General Insurance Company Ltd.</v>
          </cell>
        </row>
        <row r="12">
          <cell r="B12" t="str">
            <v>Motor &amp; General Insurance Company Ltd.</v>
          </cell>
        </row>
        <row r="13">
          <cell r="B13" t="str">
            <v>Motor One Insurance Company</v>
          </cell>
        </row>
        <row r="14">
          <cell r="B14" t="str">
            <v xml:space="preserve">N.E.M. (West Indies) Insurance Ltd. </v>
          </cell>
        </row>
        <row r="15">
          <cell r="B15" t="str">
            <v>Sagicor General Inc.</v>
          </cell>
        </row>
        <row r="16">
          <cell r="B16" t="str">
            <v>The Beacon Insurance Company Ltd</v>
          </cell>
        </row>
        <row r="17">
          <cell r="B17" t="str">
            <v xml:space="preserve">The Great Northern Insurance Company Ltd.         </v>
          </cell>
        </row>
        <row r="18">
          <cell r="B18" t="str">
            <v>The New India Assurance Company (T'dad &amp; T'go) Ltd.</v>
          </cell>
        </row>
        <row r="19">
          <cell r="B19" t="str">
            <v>The Presidential Insurance Company Ltd.</v>
          </cell>
        </row>
        <row r="20">
          <cell r="B20" t="str">
            <v>The Reinsurance Company of Trinidad and Tobago Ltd.</v>
          </cell>
        </row>
        <row r="21">
          <cell r="B21" t="str">
            <v>Trinidad and Tobago Insurance company</v>
          </cell>
        </row>
        <row r="22">
          <cell r="B22" t="str">
            <v>United Insurance Company Ltd.</v>
          </cell>
        </row>
        <row r="23">
          <cell r="B23" t="str">
            <v>Other</v>
          </cell>
        </row>
      </sheetData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205"/>
      <sheetName val="210"/>
      <sheetName val="215"/>
      <sheetName val="220"/>
      <sheetName val="225"/>
      <sheetName val="230"/>
      <sheetName val="235"/>
      <sheetName val="240"/>
      <sheetName val="245"/>
      <sheetName val="250"/>
      <sheetName val="255"/>
      <sheetName val="2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-4"/>
      <sheetName val="Page 5-6"/>
      <sheetName val="Page 6"/>
      <sheetName val="Page 7-8"/>
      <sheetName val="CB401"/>
      <sheetName val="CB403"/>
      <sheetName val="CB4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-4"/>
      <sheetName val="Page 5-6"/>
      <sheetName val="Page 6"/>
      <sheetName val="Page 7-8"/>
      <sheetName val="CB401"/>
      <sheetName val="CB403"/>
      <sheetName val="CB4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203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mount Recoverable"/>
      <sheetName val="Amount Payable"/>
      <sheetName val="Summary"/>
      <sheetName val="Guidelines"/>
      <sheetName val="Listing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Yes</v>
          </cell>
          <cell r="B1" t="str">
            <v>American Life and General Insurance Company Trinidad Ltd</v>
          </cell>
          <cell r="C1" t="str">
            <v>1. Quantum</v>
          </cell>
        </row>
        <row r="2">
          <cell r="A2" t="str">
            <v>No</v>
          </cell>
          <cell r="B2" t="str">
            <v>Bankers Insurance Company T&amp;T Ltd.</v>
          </cell>
          <cell r="C2" t="str">
            <v>2. Liability</v>
          </cell>
        </row>
        <row r="3">
          <cell r="B3" t="str">
            <v>Capital Insurance Ltd.</v>
          </cell>
          <cell r="C3" t="str">
            <v>3. Both</v>
          </cell>
        </row>
        <row r="4">
          <cell r="B4" t="str">
            <v>Citizen Insurance Company Ltd.</v>
          </cell>
          <cell r="C4" t="str">
            <v>4. Other</v>
          </cell>
        </row>
        <row r="5">
          <cell r="B5" t="str">
            <v>Colonial Fire and General Insurance Company</v>
          </cell>
        </row>
        <row r="6">
          <cell r="B6" t="str">
            <v>Furness Anchorage General Insurance Limited</v>
          </cell>
        </row>
        <row r="7">
          <cell r="B7" t="str">
            <v>Goodwill General Insurance Company Ltd.</v>
          </cell>
        </row>
        <row r="8">
          <cell r="B8" t="str">
            <v>GTM Insurance Company Ltd.</v>
          </cell>
        </row>
        <row r="9">
          <cell r="B9" t="str">
            <v>Guardian General Insurance Limited</v>
          </cell>
        </row>
        <row r="10">
          <cell r="B10" t="str">
            <v>Gulf Insurance Ltd</v>
          </cell>
        </row>
        <row r="11">
          <cell r="B11" t="str">
            <v>Maritime General Insurance Company Ltd.</v>
          </cell>
        </row>
        <row r="12">
          <cell r="B12" t="str">
            <v>Motor &amp; General Insurance Company Ltd.</v>
          </cell>
        </row>
        <row r="13">
          <cell r="B13" t="str">
            <v>Motor One Insurance Company</v>
          </cell>
        </row>
        <row r="14">
          <cell r="B14" t="str">
            <v xml:space="preserve">N.E.M. (West Indies) Insurance Ltd. </v>
          </cell>
        </row>
        <row r="15">
          <cell r="B15" t="str">
            <v>Sagicor General Inc.</v>
          </cell>
        </row>
        <row r="16">
          <cell r="B16" t="str">
            <v>The Beacon Insurance Company Ltd</v>
          </cell>
        </row>
        <row r="17">
          <cell r="B17" t="str">
            <v xml:space="preserve">The Great Northern Insurance Company Ltd.         </v>
          </cell>
        </row>
        <row r="18">
          <cell r="B18" t="str">
            <v>The New India Assurance Company (T'dad &amp; T'go) Ltd.</v>
          </cell>
        </row>
        <row r="19">
          <cell r="B19" t="str">
            <v>The Presidential Insurance Company Ltd.</v>
          </cell>
        </row>
        <row r="20">
          <cell r="B20" t="str">
            <v>The Reinsurance Company of Trinidad and Tobago Ltd.</v>
          </cell>
        </row>
        <row r="21">
          <cell r="B21" t="str">
            <v>Trinidad and Tobago Insurance company</v>
          </cell>
        </row>
        <row r="22">
          <cell r="B22" t="str">
            <v>United Insurance Company Ltd.</v>
          </cell>
        </row>
        <row r="23">
          <cell r="B23" t="str">
            <v>Other</v>
          </cell>
        </row>
      </sheetData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Contents 3"/>
      <sheetName val="100"/>
      <sheetName val="101"/>
      <sheetName val="102"/>
      <sheetName val="103-1"/>
      <sheetName val="103-2"/>
      <sheetName val="103-3"/>
      <sheetName val="103-4"/>
      <sheetName val="103-5"/>
      <sheetName val="104"/>
      <sheetName val="105-1"/>
      <sheetName val="105-2"/>
      <sheetName val="106"/>
      <sheetName val="107-A"/>
      <sheetName val="107-B"/>
      <sheetName val="108"/>
      <sheetName val="109"/>
      <sheetName val="110"/>
      <sheetName val="110-A"/>
      <sheetName val="110-A-1"/>
      <sheetName val="110-B"/>
      <sheetName val="110-C"/>
      <sheetName val="110-D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4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0" refreshError="1">
        <row r="62">
          <cell r="D62">
            <v>516</v>
          </cell>
        </row>
        <row r="343">
          <cell r="D343">
            <v>9511</v>
          </cell>
        </row>
        <row r="345">
          <cell r="D345">
            <v>3077</v>
          </cell>
        </row>
        <row r="352">
          <cell r="D352">
            <v>12588</v>
          </cell>
        </row>
        <row r="353">
          <cell r="D353">
            <v>4797</v>
          </cell>
        </row>
        <row r="354">
          <cell r="D354">
            <v>2551</v>
          </cell>
        </row>
        <row r="355">
          <cell r="D355">
            <v>425</v>
          </cell>
        </row>
        <row r="356">
          <cell r="D356">
            <v>1844</v>
          </cell>
        </row>
        <row r="357">
          <cell r="D357">
            <v>867</v>
          </cell>
        </row>
        <row r="358">
          <cell r="D358">
            <v>80</v>
          </cell>
        </row>
        <row r="363">
          <cell r="D363">
            <v>10564</v>
          </cell>
        </row>
        <row r="364">
          <cell r="D364">
            <v>1477</v>
          </cell>
        </row>
        <row r="372">
          <cell r="D372">
            <v>2807</v>
          </cell>
        </row>
        <row r="373">
          <cell r="D373">
            <v>382</v>
          </cell>
        </row>
        <row r="379">
          <cell r="D379">
            <v>3189</v>
          </cell>
        </row>
        <row r="389">
          <cell r="D389">
            <v>101</v>
          </cell>
        </row>
        <row r="391">
          <cell r="D391">
            <v>211</v>
          </cell>
        </row>
        <row r="392">
          <cell r="D392">
            <v>305</v>
          </cell>
        </row>
      </sheetData>
      <sheetData sheetId="1" refreshError="1"/>
      <sheetData sheetId="2" refreshError="1">
        <row r="1">
          <cell r="C1" t="str">
            <v>For The Exclusive Use of the                                     CONFIDENTIAL</v>
          </cell>
        </row>
        <row r="2">
          <cell r="C2" t="str">
            <v>BANK VAN DE NEDERLANDSE ANTILLEN</v>
          </cell>
        </row>
        <row r="3">
          <cell r="C3" t="str">
            <v>Name Of Institution                   : AMERICAN LIFE INSURANCE COMPANY</v>
          </cell>
        </row>
        <row r="4">
          <cell r="C4" t="str">
            <v>Annual Statement for the Year : 2001</v>
          </cell>
        </row>
        <row r="5">
          <cell r="C5" t="str">
            <v>Reporting Date                          : NOVEMBER 30, 2001</v>
          </cell>
        </row>
        <row r="11">
          <cell r="W11" t="b">
            <v>1</v>
          </cell>
        </row>
        <row r="17">
          <cell r="W17" t="b">
            <v>1</v>
          </cell>
        </row>
        <row r="120">
          <cell r="D120">
            <v>9803</v>
          </cell>
        </row>
        <row r="121">
          <cell r="D121">
            <v>13124</v>
          </cell>
        </row>
        <row r="122">
          <cell r="D122">
            <v>10358</v>
          </cell>
        </row>
        <row r="123">
          <cell r="D123">
            <v>4253</v>
          </cell>
        </row>
        <row r="124">
          <cell r="D124">
            <v>7038</v>
          </cell>
        </row>
        <row r="125">
          <cell r="D125">
            <v>103</v>
          </cell>
        </row>
        <row r="126">
          <cell r="D126">
            <v>0</v>
          </cell>
        </row>
        <row r="127">
          <cell r="D127">
            <v>84</v>
          </cell>
        </row>
        <row r="198">
          <cell r="D198">
            <v>2720</v>
          </cell>
        </row>
        <row r="231">
          <cell r="D231">
            <v>3321</v>
          </cell>
        </row>
        <row r="337">
          <cell r="W337" t="e">
            <v>#NAME?</v>
          </cell>
        </row>
        <row r="338">
          <cell r="W338" t="e">
            <v>#NAME?</v>
          </cell>
        </row>
        <row r="339">
          <cell r="W339" t="e">
            <v>#NAME?</v>
          </cell>
        </row>
        <row r="340">
          <cell r="W340" t="e">
            <v>#NAME?</v>
          </cell>
        </row>
        <row r="413">
          <cell r="E413" t="str">
            <v>I N C O M P L E T 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3">
          <cell r="F33">
            <v>600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0">
          <cell r="S20">
            <v>4282</v>
          </cell>
        </row>
      </sheetData>
      <sheetData sheetId="27" refreshError="1"/>
      <sheetData sheetId="28" refreshError="1"/>
      <sheetData sheetId="29" refreshError="1">
        <row r="61">
          <cell r="G61">
            <v>481</v>
          </cell>
        </row>
      </sheetData>
      <sheetData sheetId="30" refreshError="1">
        <row r="20">
          <cell r="P20">
            <v>2074</v>
          </cell>
        </row>
      </sheetData>
      <sheetData sheetId="31" refreshError="1"/>
      <sheetData sheetId="32" refreshError="1"/>
      <sheetData sheetId="33" refreshError="1">
        <row r="49">
          <cell r="P49">
            <v>675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RP"/>
      <sheetName val="DRP"/>
      <sheetName val="A1 TOTAL"/>
      <sheetName val="A1 FX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RP"/>
      <sheetName val="DRP"/>
      <sheetName val="A1"/>
      <sheetName val="A2"/>
      <sheetName val="A3"/>
      <sheetName val="B1"/>
      <sheetName val="B2"/>
      <sheetName val="B2.FX"/>
      <sheetName val="B2.FX(2)"/>
      <sheetName val="B2.FX(3)"/>
      <sheetName val="B3"/>
      <sheetName val="B4"/>
      <sheetName val="B4 Motor"/>
      <sheetName val="C"/>
      <sheetName val="D1"/>
      <sheetName val="D2"/>
      <sheetName val="D3"/>
      <sheetName val="Capital"/>
      <sheetName val="Long-Term"/>
      <sheetName val="Assets"/>
      <sheetName val="General"/>
      <sheetName val="Basic Info"/>
      <sheetName val="Sheet1"/>
      <sheetName val="Ratios"/>
      <sheetName val="E"/>
      <sheetName val="Insurance Ratios"/>
      <sheetName val="General Insurance Ratios"/>
      <sheetName val="Table of Contents"/>
      <sheetName val="D1 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1"/>
      <sheetName val="A1 FX"/>
      <sheetName val="A2"/>
      <sheetName val="A2 FX"/>
      <sheetName val="A3"/>
      <sheetName val="A4"/>
      <sheetName val="B1"/>
      <sheetName val="B1 FX"/>
      <sheetName val="B2"/>
      <sheetName val="B3"/>
      <sheetName val="B2.FX"/>
      <sheetName val="B4"/>
      <sheetName val="B5"/>
      <sheetName val="B4 Motor"/>
      <sheetName val="C"/>
      <sheetName val="D1"/>
      <sheetName val="D2"/>
      <sheetName val="D3"/>
      <sheetName val="Ratios"/>
      <sheetName val="E"/>
      <sheetName val="Solvency"/>
      <sheetName val="Asset Valuation Adjustment"/>
      <sheetName val="Notes"/>
      <sheetName val="Cell Description"/>
      <sheetName val="Validations"/>
      <sheetName val="How to Use"/>
    </sheetNames>
    <sheetDataSet>
      <sheetData sheetId="0" refreshError="1">
        <row r="8">
          <cell r="B8" t="str">
            <v>ENTER COMPANY NAME HERE</v>
          </cell>
        </row>
        <row r="16">
          <cell r="B16">
            <v>38352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7">
          <cell r="AO7" t="b">
            <v>0</v>
          </cell>
        </row>
        <row r="9">
          <cell r="T9" t="b">
            <v>1</v>
          </cell>
          <cell r="U9" t="b">
            <v>0</v>
          </cell>
        </row>
        <row r="11">
          <cell r="M11" t="b">
            <v>1</v>
          </cell>
          <cell r="N11" t="b">
            <v>1</v>
          </cell>
          <cell r="O11" t="b">
            <v>1</v>
          </cell>
          <cell r="P11" t="b">
            <v>1</v>
          </cell>
          <cell r="Q11" t="b">
            <v>1</v>
          </cell>
          <cell r="R11" t="b">
            <v>1</v>
          </cell>
          <cell r="S11" t="b">
            <v>1</v>
          </cell>
          <cell r="T11" t="b">
            <v>1</v>
          </cell>
          <cell r="U11" t="b">
            <v>1</v>
          </cell>
          <cell r="V11" t="b">
            <v>1</v>
          </cell>
          <cell r="W11" t="b">
            <v>1</v>
          </cell>
          <cell r="X11" t="b">
            <v>1</v>
          </cell>
          <cell r="Y11" t="b">
            <v>1</v>
          </cell>
          <cell r="Z11" t="b">
            <v>1</v>
          </cell>
          <cell r="AA11" t="b">
            <v>1</v>
          </cell>
          <cell r="AB11" t="b">
            <v>1</v>
          </cell>
          <cell r="AC11" t="b">
            <v>1</v>
          </cell>
          <cell r="AD11" t="b">
            <v>1</v>
          </cell>
          <cell r="AE11" t="b">
            <v>1</v>
          </cell>
          <cell r="AF11" t="b">
            <v>1</v>
          </cell>
          <cell r="AG11" t="b">
            <v>1</v>
          </cell>
          <cell r="AH11" t="b">
            <v>1</v>
          </cell>
          <cell r="AI11" t="b">
            <v>1</v>
          </cell>
          <cell r="AJ11" t="b">
            <v>1</v>
          </cell>
          <cell r="AK11" t="b">
            <v>1</v>
          </cell>
          <cell r="AL11" t="b">
            <v>1</v>
          </cell>
          <cell r="AM11" t="b">
            <v>1</v>
          </cell>
          <cell r="AN11" t="b">
            <v>1</v>
          </cell>
          <cell r="AO11" t="b">
            <v>1</v>
          </cell>
          <cell r="BE11" t="b">
            <v>1</v>
          </cell>
        </row>
        <row r="16">
          <cell r="O16" t="b">
            <v>1</v>
          </cell>
          <cell r="P16" t="b">
            <v>1</v>
          </cell>
        </row>
        <row r="17">
          <cell r="P17" t="b">
            <v>1</v>
          </cell>
          <cell r="W17" t="b">
            <v>1</v>
          </cell>
        </row>
        <row r="18">
          <cell r="P18" t="b">
            <v>1</v>
          </cell>
          <cell r="AA18" t="b">
            <v>1</v>
          </cell>
        </row>
        <row r="21">
          <cell r="P21" t="b">
            <v>1</v>
          </cell>
        </row>
        <row r="25">
          <cell r="P25" t="b">
            <v>1</v>
          </cell>
          <cell r="Q25" t="b">
            <v>1</v>
          </cell>
        </row>
        <row r="28">
          <cell r="D28">
            <v>3824</v>
          </cell>
          <cell r="P28" t="b">
            <v>1</v>
          </cell>
          <cell r="S28" t="b">
            <v>1</v>
          </cell>
        </row>
        <row r="29">
          <cell r="AM29" t="b">
            <v>1</v>
          </cell>
        </row>
        <row r="31">
          <cell r="AM31" t="b">
            <v>1</v>
          </cell>
        </row>
        <row r="40">
          <cell r="P40" t="b">
            <v>1</v>
          </cell>
          <cell r="AI40" t="b">
            <v>1</v>
          </cell>
        </row>
        <row r="41">
          <cell r="P41" t="b">
            <v>1</v>
          </cell>
          <cell r="AB41" t="b">
            <v>1</v>
          </cell>
        </row>
        <row r="42">
          <cell r="AL42" t="b">
            <v>1</v>
          </cell>
        </row>
        <row r="43">
          <cell r="AL43" t="b">
            <v>1</v>
          </cell>
        </row>
        <row r="44">
          <cell r="P44" t="b">
            <v>1</v>
          </cell>
          <cell r="AG44" t="b">
            <v>1</v>
          </cell>
        </row>
        <row r="45">
          <cell r="P45" t="b">
            <v>1</v>
          </cell>
          <cell r="AD45" t="b">
            <v>1</v>
          </cell>
        </row>
        <row r="50">
          <cell r="R50" t="b">
            <v>1</v>
          </cell>
          <cell r="X50" t="b">
            <v>1</v>
          </cell>
          <cell r="Y50" t="b">
            <v>1</v>
          </cell>
        </row>
        <row r="51">
          <cell r="R51" t="b">
            <v>1</v>
          </cell>
          <cell r="AJ51" t="b">
            <v>1</v>
          </cell>
        </row>
        <row r="52">
          <cell r="R52" t="b">
            <v>1</v>
          </cell>
          <cell r="AJ52" t="b">
            <v>1</v>
          </cell>
        </row>
        <row r="53">
          <cell r="R53" t="b">
            <v>1</v>
          </cell>
          <cell r="X53" t="b">
            <v>1</v>
          </cell>
        </row>
        <row r="54">
          <cell r="R54" t="b">
            <v>1</v>
          </cell>
          <cell r="X54" t="b">
            <v>1</v>
          </cell>
        </row>
        <row r="55">
          <cell r="R55" t="b">
            <v>1</v>
          </cell>
          <cell r="X55" t="b">
            <v>1</v>
          </cell>
        </row>
        <row r="57">
          <cell r="R57" t="b">
            <v>1</v>
          </cell>
          <cell r="X57" t="b">
            <v>1</v>
          </cell>
          <cell r="AM57" t="b">
            <v>1</v>
          </cell>
        </row>
        <row r="58">
          <cell r="R58" t="b">
            <v>1</v>
          </cell>
          <cell r="X58" t="b">
            <v>1</v>
          </cell>
        </row>
        <row r="60">
          <cell r="R60" t="b">
            <v>1</v>
          </cell>
          <cell r="X60" t="b">
            <v>1</v>
          </cell>
          <cell r="AD60" t="b">
            <v>1</v>
          </cell>
        </row>
        <row r="61">
          <cell r="R61" t="b">
            <v>1</v>
          </cell>
          <cell r="X61" t="b">
            <v>1</v>
          </cell>
          <cell r="AF61" t="b">
            <v>1</v>
          </cell>
        </row>
        <row r="62">
          <cell r="R62" t="b">
            <v>1</v>
          </cell>
        </row>
        <row r="63">
          <cell r="R63" t="b">
            <v>1</v>
          </cell>
          <cell r="X63" t="b">
            <v>1</v>
          </cell>
        </row>
        <row r="64">
          <cell r="R64" t="b">
            <v>1</v>
          </cell>
          <cell r="X64" t="b">
            <v>1</v>
          </cell>
        </row>
        <row r="65">
          <cell r="R65" t="b">
            <v>1</v>
          </cell>
        </row>
        <row r="66">
          <cell r="R66" t="b">
            <v>1</v>
          </cell>
        </row>
        <row r="67">
          <cell r="R67" t="b">
            <v>1</v>
          </cell>
          <cell r="X67" t="b">
            <v>1</v>
          </cell>
        </row>
        <row r="68">
          <cell r="R68" t="b">
            <v>1</v>
          </cell>
          <cell r="X68" t="b">
            <v>1</v>
          </cell>
        </row>
        <row r="69">
          <cell r="R69" t="b">
            <v>1</v>
          </cell>
          <cell r="X69" t="b">
            <v>1</v>
          </cell>
        </row>
        <row r="70">
          <cell r="R70" t="b">
            <v>1</v>
          </cell>
          <cell r="X70" t="b">
            <v>1</v>
          </cell>
        </row>
        <row r="71">
          <cell r="R71" t="b">
            <v>1</v>
          </cell>
          <cell r="X71" t="b">
            <v>1</v>
          </cell>
          <cell r="AE71" t="b">
            <v>1</v>
          </cell>
        </row>
        <row r="72">
          <cell r="R72" t="b">
            <v>1</v>
          </cell>
          <cell r="X72" t="b">
            <v>1</v>
          </cell>
        </row>
        <row r="73">
          <cell r="R73" t="b">
            <v>1</v>
          </cell>
          <cell r="X73" t="b">
            <v>1</v>
          </cell>
        </row>
        <row r="74">
          <cell r="R74" t="b">
            <v>1</v>
          </cell>
          <cell r="X74" t="b">
            <v>1</v>
          </cell>
        </row>
        <row r="78">
          <cell r="P78" t="b">
            <v>1</v>
          </cell>
          <cell r="S78" t="b">
            <v>1</v>
          </cell>
        </row>
        <row r="80">
          <cell r="P80" t="b">
            <v>1</v>
          </cell>
          <cell r="S80" t="b">
            <v>1</v>
          </cell>
        </row>
        <row r="88">
          <cell r="T88" t="b">
            <v>1</v>
          </cell>
        </row>
        <row r="94">
          <cell r="D94">
            <v>0</v>
          </cell>
        </row>
        <row r="96">
          <cell r="U96" t="b">
            <v>1</v>
          </cell>
        </row>
        <row r="103">
          <cell r="D103">
            <v>3324</v>
          </cell>
        </row>
        <row r="104">
          <cell r="V104" t="b">
            <v>1</v>
          </cell>
          <cell r="AL104" t="b">
            <v>1</v>
          </cell>
        </row>
        <row r="105">
          <cell r="P105" t="b">
            <v>1</v>
          </cell>
          <cell r="V105" t="b">
            <v>1</v>
          </cell>
        </row>
        <row r="106">
          <cell r="P106" t="b">
            <v>1</v>
          </cell>
          <cell r="V106" t="b">
            <v>1</v>
          </cell>
        </row>
        <row r="107">
          <cell r="P107" t="b">
            <v>1</v>
          </cell>
          <cell r="V107" t="b">
            <v>1</v>
          </cell>
        </row>
        <row r="108">
          <cell r="P108" t="b">
            <v>1</v>
          </cell>
          <cell r="V108" t="b">
            <v>1</v>
          </cell>
        </row>
        <row r="109">
          <cell r="P109" t="b">
            <v>1</v>
          </cell>
          <cell r="V109" t="b">
            <v>1</v>
          </cell>
        </row>
        <row r="110">
          <cell r="P110" t="b">
            <v>1</v>
          </cell>
          <cell r="V110" t="b">
            <v>1</v>
          </cell>
        </row>
        <row r="111">
          <cell r="P111" t="b">
            <v>1</v>
          </cell>
          <cell r="V111" t="b">
            <v>1</v>
          </cell>
        </row>
        <row r="112">
          <cell r="P112" t="b">
            <v>1</v>
          </cell>
          <cell r="V112" t="b">
            <v>1</v>
          </cell>
        </row>
        <row r="113">
          <cell r="P113" t="b">
            <v>1</v>
          </cell>
          <cell r="V113" t="b">
            <v>1</v>
          </cell>
        </row>
        <row r="114">
          <cell r="P114" t="b">
            <v>1</v>
          </cell>
          <cell r="V114" t="b">
            <v>1</v>
          </cell>
        </row>
        <row r="115">
          <cell r="P115" t="b">
            <v>1</v>
          </cell>
          <cell r="V115" t="b">
            <v>1</v>
          </cell>
        </row>
        <row r="116">
          <cell r="P116" t="b">
            <v>1</v>
          </cell>
          <cell r="V116" t="b">
            <v>1</v>
          </cell>
        </row>
        <row r="136">
          <cell r="Y136" t="b">
            <v>1</v>
          </cell>
          <cell r="Z136" t="b">
            <v>1</v>
          </cell>
        </row>
        <row r="140">
          <cell r="Y140" t="b">
            <v>1</v>
          </cell>
          <cell r="Z140" t="b">
            <v>1</v>
          </cell>
        </row>
        <row r="145">
          <cell r="Y145" t="b">
            <v>1</v>
          </cell>
          <cell r="Z145" t="b">
            <v>1</v>
          </cell>
        </row>
        <row r="146">
          <cell r="Y146" t="b">
            <v>1</v>
          </cell>
          <cell r="Z146" t="b">
            <v>1</v>
          </cell>
        </row>
        <row r="147">
          <cell r="Y147" t="b">
            <v>1</v>
          </cell>
          <cell r="Z147" t="b">
            <v>1</v>
          </cell>
        </row>
        <row r="148">
          <cell r="Y148" t="b">
            <v>1</v>
          </cell>
          <cell r="Z148" t="b">
            <v>1</v>
          </cell>
        </row>
        <row r="149">
          <cell r="Y149" t="b">
            <v>1</v>
          </cell>
          <cell r="Z149" t="b">
            <v>1</v>
          </cell>
        </row>
        <row r="150">
          <cell r="Y150" t="b">
            <v>1</v>
          </cell>
          <cell r="Z150" t="b">
            <v>1</v>
          </cell>
        </row>
        <row r="151">
          <cell r="Y151" t="b">
            <v>1</v>
          </cell>
          <cell r="Z151" t="b">
            <v>1</v>
          </cell>
        </row>
        <row r="152">
          <cell r="Y152" t="b">
            <v>1</v>
          </cell>
          <cell r="Z152" t="b">
            <v>1</v>
          </cell>
        </row>
        <row r="153">
          <cell r="Y153" t="b">
            <v>1</v>
          </cell>
          <cell r="Z153" t="b">
            <v>1</v>
          </cell>
        </row>
        <row r="154">
          <cell r="Y154" t="b">
            <v>1</v>
          </cell>
          <cell r="Z154" t="b">
            <v>1</v>
          </cell>
        </row>
        <row r="155">
          <cell r="Y155" t="b">
            <v>1</v>
          </cell>
          <cell r="Z155" t="b">
            <v>1</v>
          </cell>
        </row>
        <row r="156">
          <cell r="Y156" t="b">
            <v>1</v>
          </cell>
          <cell r="Z156" t="b">
            <v>1</v>
          </cell>
        </row>
        <row r="157">
          <cell r="Y157" t="b">
            <v>1</v>
          </cell>
          <cell r="Z157" t="b">
            <v>1</v>
          </cell>
        </row>
        <row r="158">
          <cell r="Y158" t="b">
            <v>1</v>
          </cell>
          <cell r="Z158" t="b">
            <v>1</v>
          </cell>
        </row>
        <row r="159">
          <cell r="Y159" t="b">
            <v>1</v>
          </cell>
          <cell r="Z159" t="b">
            <v>1</v>
          </cell>
        </row>
        <row r="160">
          <cell r="Y160" t="b">
            <v>1</v>
          </cell>
          <cell r="Z160" t="b">
            <v>1</v>
          </cell>
        </row>
        <row r="161">
          <cell r="Y161" t="b">
            <v>1</v>
          </cell>
          <cell r="Z161" t="b">
            <v>1</v>
          </cell>
        </row>
        <row r="162">
          <cell r="Y162" t="b">
            <v>1</v>
          </cell>
          <cell r="Z162" t="b">
            <v>1</v>
          </cell>
        </row>
        <row r="163">
          <cell r="Y163" t="b">
            <v>1</v>
          </cell>
          <cell r="Z163" t="b">
            <v>1</v>
          </cell>
        </row>
        <row r="164">
          <cell r="Y164" t="b">
            <v>1</v>
          </cell>
          <cell r="Z164" t="b">
            <v>1</v>
          </cell>
        </row>
        <row r="165">
          <cell r="Y165" t="b">
            <v>1</v>
          </cell>
          <cell r="Z165" t="b">
            <v>1</v>
          </cell>
        </row>
        <row r="166">
          <cell r="Y166" t="b">
            <v>1</v>
          </cell>
          <cell r="Z166" t="b">
            <v>1</v>
          </cell>
        </row>
        <row r="167">
          <cell r="Y167" t="b">
            <v>1</v>
          </cell>
          <cell r="Z167" t="b">
            <v>1</v>
          </cell>
        </row>
        <row r="168">
          <cell r="Y168" t="b">
            <v>1</v>
          </cell>
          <cell r="Z168" t="b">
            <v>1</v>
          </cell>
        </row>
        <row r="169">
          <cell r="Y169" t="b">
            <v>1</v>
          </cell>
          <cell r="Z169" t="b">
            <v>1</v>
          </cell>
        </row>
        <row r="170">
          <cell r="Y170" t="b">
            <v>1</v>
          </cell>
          <cell r="Z170" t="b">
            <v>1</v>
          </cell>
        </row>
        <row r="171">
          <cell r="Y171" t="b">
            <v>1</v>
          </cell>
          <cell r="Z171" t="b">
            <v>1</v>
          </cell>
        </row>
        <row r="172">
          <cell r="Y172" t="b">
            <v>1</v>
          </cell>
          <cell r="Z172" t="b">
            <v>1</v>
          </cell>
        </row>
        <row r="173">
          <cell r="Y173" t="b">
            <v>1</v>
          </cell>
          <cell r="Z173" t="b">
            <v>1</v>
          </cell>
        </row>
        <row r="174">
          <cell r="Y174" t="b">
            <v>1</v>
          </cell>
          <cell r="Z174" t="b">
            <v>1</v>
          </cell>
        </row>
        <row r="175">
          <cell r="Y175" t="b">
            <v>1</v>
          </cell>
          <cell r="Z175" t="b">
            <v>1</v>
          </cell>
        </row>
        <row r="176">
          <cell r="Y176" t="b">
            <v>1</v>
          </cell>
          <cell r="Z176" t="b">
            <v>1</v>
          </cell>
        </row>
        <row r="177">
          <cell r="Y177" t="b">
            <v>1</v>
          </cell>
          <cell r="Z177" t="b">
            <v>1</v>
          </cell>
        </row>
        <row r="178">
          <cell r="Y178" t="b">
            <v>1</v>
          </cell>
          <cell r="Z178" t="b">
            <v>1</v>
          </cell>
        </row>
        <row r="179">
          <cell r="Y179" t="b">
            <v>1</v>
          </cell>
          <cell r="Z179" t="b">
            <v>1</v>
          </cell>
        </row>
        <row r="180">
          <cell r="Y180" t="b">
            <v>1</v>
          </cell>
          <cell r="Z180" t="b">
            <v>1</v>
          </cell>
        </row>
        <row r="181">
          <cell r="Y181" t="b">
            <v>1</v>
          </cell>
          <cell r="Z181" t="b">
            <v>1</v>
          </cell>
        </row>
        <row r="182">
          <cell r="Y182" t="b">
            <v>1</v>
          </cell>
          <cell r="Z182" t="b">
            <v>1</v>
          </cell>
        </row>
        <row r="183">
          <cell r="AC183" t="b">
            <v>1</v>
          </cell>
        </row>
        <row r="184">
          <cell r="AC184" t="b">
            <v>1</v>
          </cell>
        </row>
        <row r="185">
          <cell r="AC185" t="b">
            <v>1</v>
          </cell>
        </row>
        <row r="186">
          <cell r="AC186" t="b">
            <v>1</v>
          </cell>
        </row>
        <row r="187">
          <cell r="AC187" t="b">
            <v>1</v>
          </cell>
        </row>
        <row r="188">
          <cell r="AC188" t="b">
            <v>1</v>
          </cell>
        </row>
        <row r="189">
          <cell r="AC189" t="b">
            <v>1</v>
          </cell>
        </row>
        <row r="190">
          <cell r="AC190" t="b">
            <v>1</v>
          </cell>
        </row>
        <row r="191">
          <cell r="AC191" t="b">
            <v>1</v>
          </cell>
        </row>
        <row r="192">
          <cell r="Y192" t="b">
            <v>1</v>
          </cell>
          <cell r="AC192" t="b">
            <v>1</v>
          </cell>
        </row>
        <row r="193">
          <cell r="AA193" t="b">
            <v>1</v>
          </cell>
          <cell r="AC193" t="b">
            <v>1</v>
          </cell>
        </row>
        <row r="199">
          <cell r="AF199" t="b">
            <v>1</v>
          </cell>
        </row>
        <row r="200">
          <cell r="AF200" t="b">
            <v>1</v>
          </cell>
        </row>
        <row r="201">
          <cell r="AF201" t="b">
            <v>1</v>
          </cell>
        </row>
        <row r="202">
          <cell r="AF202" t="b">
            <v>1</v>
          </cell>
        </row>
        <row r="203">
          <cell r="AF203" t="b">
            <v>1</v>
          </cell>
        </row>
        <row r="204">
          <cell r="AF204" t="b">
            <v>1</v>
          </cell>
        </row>
        <row r="205">
          <cell r="AF205" t="b">
            <v>1</v>
          </cell>
        </row>
        <row r="206">
          <cell r="AF206" t="b">
            <v>1</v>
          </cell>
        </row>
        <row r="207">
          <cell r="AF207" t="b">
            <v>1</v>
          </cell>
        </row>
        <row r="220">
          <cell r="AF220" t="b">
            <v>1</v>
          </cell>
          <cell r="AG220" t="b">
            <v>1</v>
          </cell>
          <cell r="AH220" t="b">
            <v>1</v>
          </cell>
        </row>
        <row r="221">
          <cell r="P221" t="b">
            <v>1</v>
          </cell>
          <cell r="AG221" t="b">
            <v>1</v>
          </cell>
        </row>
        <row r="222">
          <cell r="AI222" t="b">
            <v>1</v>
          </cell>
        </row>
        <row r="223">
          <cell r="AI223" t="b">
            <v>1</v>
          </cell>
        </row>
        <row r="224">
          <cell r="AI224" t="b">
            <v>1</v>
          </cell>
        </row>
        <row r="225">
          <cell r="AI225" t="b">
            <v>1</v>
          </cell>
        </row>
        <row r="226">
          <cell r="AI226" t="b">
            <v>1</v>
          </cell>
        </row>
        <row r="227">
          <cell r="AI227" t="b">
            <v>1</v>
          </cell>
        </row>
        <row r="228">
          <cell r="AI228" t="b">
            <v>1</v>
          </cell>
        </row>
        <row r="233">
          <cell r="AJ233" t="b">
            <v>1</v>
          </cell>
        </row>
        <row r="234">
          <cell r="AJ234" t="b">
            <v>1</v>
          </cell>
          <cell r="AO234" t="b">
            <v>1</v>
          </cell>
        </row>
        <row r="235">
          <cell r="AJ235" t="b">
            <v>1</v>
          </cell>
          <cell r="AO235" t="b">
            <v>1</v>
          </cell>
        </row>
        <row r="244">
          <cell r="AL244" t="b">
            <v>1</v>
          </cell>
        </row>
        <row r="246">
          <cell r="AN246" t="b">
            <v>1</v>
          </cell>
        </row>
        <row r="247">
          <cell r="AN247" t="b">
            <v>1</v>
          </cell>
        </row>
        <row r="248">
          <cell r="AN248" t="b">
            <v>1</v>
          </cell>
        </row>
        <row r="249">
          <cell r="AN249" t="b">
            <v>1</v>
          </cell>
        </row>
        <row r="250">
          <cell r="AN250" t="b">
            <v>1</v>
          </cell>
        </row>
        <row r="251">
          <cell r="AN251" t="b">
            <v>1</v>
          </cell>
        </row>
        <row r="252">
          <cell r="AN252" t="b">
            <v>1</v>
          </cell>
        </row>
        <row r="253">
          <cell r="AN253" t="b">
            <v>1</v>
          </cell>
        </row>
        <row r="254">
          <cell r="AN254" t="b">
            <v>1</v>
          </cell>
        </row>
        <row r="255">
          <cell r="AN255" t="b">
            <v>1</v>
          </cell>
        </row>
        <row r="256">
          <cell r="AN256" t="b">
            <v>1</v>
          </cell>
        </row>
        <row r="257">
          <cell r="AN257" t="b">
            <v>1</v>
          </cell>
        </row>
        <row r="258">
          <cell r="AN258" t="b">
            <v>1</v>
          </cell>
        </row>
        <row r="259">
          <cell r="AN259" t="b">
            <v>1</v>
          </cell>
        </row>
        <row r="260">
          <cell r="AN260" t="b">
            <v>1</v>
          </cell>
        </row>
        <row r="261">
          <cell r="AN261" t="b">
            <v>1</v>
          </cell>
        </row>
        <row r="262">
          <cell r="AN262" t="b">
            <v>1</v>
          </cell>
        </row>
        <row r="263">
          <cell r="AN263" t="b">
            <v>1</v>
          </cell>
        </row>
        <row r="264">
          <cell r="AN264" t="b">
            <v>1</v>
          </cell>
        </row>
        <row r="265">
          <cell r="AN265" t="b">
            <v>1</v>
          </cell>
        </row>
        <row r="266">
          <cell r="AN266" t="b">
            <v>1</v>
          </cell>
        </row>
        <row r="267">
          <cell r="AN267" t="b">
            <v>1</v>
          </cell>
        </row>
        <row r="268">
          <cell r="AN268" t="b">
            <v>1</v>
          </cell>
        </row>
        <row r="269">
          <cell r="AN269" t="b">
            <v>1</v>
          </cell>
        </row>
        <row r="270">
          <cell r="AN270" t="b">
            <v>1</v>
          </cell>
        </row>
        <row r="271">
          <cell r="AN271" t="b">
            <v>1</v>
          </cell>
        </row>
        <row r="272">
          <cell r="AN272" t="b">
            <v>1</v>
          </cell>
        </row>
        <row r="273">
          <cell r="AN273" t="b">
            <v>1</v>
          </cell>
        </row>
        <row r="274">
          <cell r="AN274" t="b">
            <v>1</v>
          </cell>
        </row>
        <row r="275">
          <cell r="AN275" t="b">
            <v>1</v>
          </cell>
        </row>
        <row r="276">
          <cell r="AN276" t="b">
            <v>1</v>
          </cell>
        </row>
        <row r="277">
          <cell r="AN277" t="b">
            <v>1</v>
          </cell>
        </row>
        <row r="278">
          <cell r="AN278" t="b">
            <v>1</v>
          </cell>
        </row>
        <row r="279">
          <cell r="AN279" t="b">
            <v>1</v>
          </cell>
        </row>
        <row r="280">
          <cell r="AN280" t="b">
            <v>1</v>
          </cell>
        </row>
        <row r="281">
          <cell r="AN281" t="b">
            <v>1</v>
          </cell>
        </row>
        <row r="282">
          <cell r="AN282" t="b">
            <v>1</v>
          </cell>
        </row>
        <row r="283">
          <cell r="AN283" t="b">
            <v>1</v>
          </cell>
        </row>
        <row r="284">
          <cell r="AN284" t="b">
            <v>1</v>
          </cell>
        </row>
        <row r="285">
          <cell r="AN285" t="b">
            <v>1</v>
          </cell>
        </row>
        <row r="286">
          <cell r="AN286" t="b">
            <v>1</v>
          </cell>
        </row>
        <row r="287">
          <cell r="AN287" t="b">
            <v>1</v>
          </cell>
        </row>
        <row r="288">
          <cell r="AN288" t="b">
            <v>1</v>
          </cell>
        </row>
        <row r="289">
          <cell r="AN289" t="b">
            <v>1</v>
          </cell>
        </row>
        <row r="290">
          <cell r="AN290" t="b">
            <v>1</v>
          </cell>
        </row>
        <row r="291">
          <cell r="X291" t="b">
            <v>1</v>
          </cell>
          <cell r="AO291" t="b">
            <v>1</v>
          </cell>
        </row>
        <row r="292">
          <cell r="X292" t="b">
            <v>1</v>
          </cell>
          <cell r="AO292" t="b">
            <v>1</v>
          </cell>
        </row>
        <row r="293">
          <cell r="X293" t="b">
            <v>1</v>
          </cell>
          <cell r="AO293" t="b">
            <v>1</v>
          </cell>
        </row>
        <row r="294">
          <cell r="X294" t="b">
            <v>1</v>
          </cell>
          <cell r="AO294" t="b">
            <v>1</v>
          </cell>
        </row>
        <row r="295">
          <cell r="X295" t="b">
            <v>1</v>
          </cell>
          <cell r="AO295" t="b">
            <v>1</v>
          </cell>
        </row>
        <row r="296">
          <cell r="X296" t="b">
            <v>1</v>
          </cell>
          <cell r="AO296" t="b">
            <v>1</v>
          </cell>
        </row>
        <row r="297">
          <cell r="X297" t="b">
            <v>1</v>
          </cell>
          <cell r="AO297" t="b">
            <v>1</v>
          </cell>
        </row>
        <row r="298">
          <cell r="X298" t="b">
            <v>1</v>
          </cell>
          <cell r="AO298" t="b">
            <v>1</v>
          </cell>
        </row>
        <row r="299">
          <cell r="X299" t="b">
            <v>1</v>
          </cell>
          <cell r="AO299" t="b">
            <v>1</v>
          </cell>
        </row>
        <row r="312">
          <cell r="AC312" t="b">
            <v>1</v>
          </cell>
        </row>
        <row r="317">
          <cell r="O317" t="b">
            <v>1</v>
          </cell>
        </row>
        <row r="318">
          <cell r="AK318" t="b">
            <v>1</v>
          </cell>
        </row>
        <row r="320">
          <cell r="BE320" t="b">
            <v>1</v>
          </cell>
        </row>
        <row r="321">
          <cell r="M321" t="b">
            <v>1</v>
          </cell>
        </row>
        <row r="322">
          <cell r="P322" t="b">
            <v>1</v>
          </cell>
        </row>
        <row r="323">
          <cell r="P323" t="b">
            <v>1</v>
          </cell>
        </row>
        <row r="324">
          <cell r="P324" t="b">
            <v>1</v>
          </cell>
        </row>
        <row r="325">
          <cell r="P325" t="b">
            <v>1</v>
          </cell>
        </row>
        <row r="326">
          <cell r="R326" t="b">
            <v>1</v>
          </cell>
        </row>
        <row r="327">
          <cell r="R327" t="b">
            <v>1</v>
          </cell>
        </row>
        <row r="328">
          <cell r="R328" t="b">
            <v>1</v>
          </cell>
        </row>
        <row r="329">
          <cell r="R329" t="b">
            <v>1</v>
          </cell>
        </row>
        <row r="330">
          <cell r="R330" t="b">
            <v>1</v>
          </cell>
        </row>
        <row r="331">
          <cell r="S331" t="b">
            <v>1</v>
          </cell>
        </row>
        <row r="332">
          <cell r="S332" t="b">
            <v>1</v>
          </cell>
        </row>
        <row r="333">
          <cell r="S333" t="b">
            <v>1</v>
          </cell>
        </row>
        <row r="334">
          <cell r="V334" t="b">
            <v>1</v>
          </cell>
        </row>
        <row r="335">
          <cell r="V335" t="b">
            <v>1</v>
          </cell>
        </row>
        <row r="336">
          <cell r="V336" t="b">
            <v>1</v>
          </cell>
        </row>
        <row r="337">
          <cell r="W337" t="b">
            <v>1</v>
          </cell>
        </row>
        <row r="338">
          <cell r="W338" t="b">
            <v>1</v>
          </cell>
        </row>
        <row r="339">
          <cell r="W339" t="b">
            <v>1</v>
          </cell>
        </row>
        <row r="340">
          <cell r="W340" t="b">
            <v>1</v>
          </cell>
        </row>
        <row r="341">
          <cell r="AC341" t="b">
            <v>1</v>
          </cell>
        </row>
        <row r="342">
          <cell r="AC342" t="b">
            <v>1</v>
          </cell>
        </row>
        <row r="343">
          <cell r="AC343" t="b">
            <v>1</v>
          </cell>
        </row>
        <row r="344">
          <cell r="AC344" t="b">
            <v>1</v>
          </cell>
        </row>
        <row r="345">
          <cell r="AC345" t="b">
            <v>1</v>
          </cell>
        </row>
        <row r="346">
          <cell r="AC346" t="b">
            <v>1</v>
          </cell>
        </row>
        <row r="347">
          <cell r="AD347" t="b">
            <v>1</v>
          </cell>
        </row>
        <row r="348">
          <cell r="AI348" t="b">
            <v>1</v>
          </cell>
        </row>
        <row r="349">
          <cell r="AH349" t="b">
            <v>1</v>
          </cell>
        </row>
        <row r="351">
          <cell r="AM351" t="b">
            <v>1</v>
          </cell>
        </row>
        <row r="352">
          <cell r="AN352" t="b">
            <v>1</v>
          </cell>
        </row>
        <row r="353">
          <cell r="AN353" t="b">
            <v>1</v>
          </cell>
        </row>
        <row r="354">
          <cell r="AN354" t="b">
            <v>1</v>
          </cell>
        </row>
        <row r="403">
          <cell r="U403" t="b">
            <v>1</v>
          </cell>
        </row>
        <row r="404">
          <cell r="V404" t="b">
            <v>1</v>
          </cell>
        </row>
        <row r="405">
          <cell r="V405" t="b">
            <v>1</v>
          </cell>
        </row>
        <row r="406">
          <cell r="V406" t="b">
            <v>1</v>
          </cell>
        </row>
        <row r="414">
          <cell r="E414" t="str">
            <v xml:space="preserve">S E E   ADDENDUM </v>
          </cell>
        </row>
        <row r="422">
          <cell r="E422" t="str">
            <v>I N S O L V E N T</v>
          </cell>
        </row>
        <row r="425">
          <cell r="E425" t="str">
            <v>S U R P L U S   D E F I C I E N C Y</v>
          </cell>
        </row>
        <row r="434">
          <cell r="E434" t="b">
            <v>0</v>
          </cell>
        </row>
        <row r="435">
          <cell r="E435" t="b">
            <v>0</v>
          </cell>
        </row>
        <row r="437">
          <cell r="E437" t="str">
            <v>Captive Insurer</v>
          </cell>
        </row>
        <row r="438">
          <cell r="E438" t="str">
            <v>Professional Reinsurer</v>
          </cell>
        </row>
      </sheetData>
      <sheetData sheetId="42" refreshError="1">
        <row r="17">
          <cell r="F17">
            <v>220</v>
          </cell>
        </row>
      </sheetData>
      <sheetData sheetId="43" refreshError="1">
        <row r="17">
          <cell r="F17">
            <v>11650</v>
          </cell>
        </row>
      </sheetData>
      <sheetData sheetId="44" refreshError="1">
        <row r="38">
          <cell r="F38">
            <v>2691</v>
          </cell>
        </row>
        <row r="39">
          <cell r="F39">
            <v>1560</v>
          </cell>
        </row>
        <row r="43">
          <cell r="F43">
            <v>768</v>
          </cell>
        </row>
        <row r="51">
          <cell r="F51">
            <v>1087</v>
          </cell>
        </row>
        <row r="56">
          <cell r="F56">
            <v>342</v>
          </cell>
        </row>
        <row r="57">
          <cell r="F57">
            <v>34</v>
          </cell>
        </row>
        <row r="60">
          <cell r="F60">
            <v>170</v>
          </cell>
        </row>
        <row r="63">
          <cell r="F63">
            <v>476</v>
          </cell>
        </row>
        <row r="66">
          <cell r="F66">
            <v>1262</v>
          </cell>
        </row>
      </sheetData>
      <sheetData sheetId="45" refreshError="1"/>
      <sheetData sheetId="46" refreshError="1">
        <row r="59">
          <cell r="D59">
            <v>7598417</v>
          </cell>
        </row>
      </sheetData>
      <sheetData sheetId="47" refreshError="1"/>
      <sheetData sheetId="48" refreshError="1">
        <row r="17">
          <cell r="G17">
            <v>8548</v>
          </cell>
          <cell r="K17">
            <v>315</v>
          </cell>
          <cell r="N17">
            <v>1109</v>
          </cell>
          <cell r="O17">
            <v>0</v>
          </cell>
        </row>
        <row r="19">
          <cell r="G19">
            <v>2927</v>
          </cell>
          <cell r="K19">
            <v>110</v>
          </cell>
          <cell r="N19">
            <v>195</v>
          </cell>
        </row>
        <row r="20">
          <cell r="G20">
            <v>0</v>
          </cell>
          <cell r="K20">
            <v>0</v>
          </cell>
          <cell r="N20">
            <v>0</v>
          </cell>
        </row>
        <row r="21">
          <cell r="G21">
            <v>3501</v>
          </cell>
          <cell r="K21">
            <v>97</v>
          </cell>
          <cell r="N21">
            <v>707</v>
          </cell>
          <cell r="O21">
            <v>0</v>
          </cell>
        </row>
        <row r="23">
          <cell r="G23">
            <v>1261</v>
          </cell>
          <cell r="K23">
            <v>374</v>
          </cell>
          <cell r="N23">
            <v>-83</v>
          </cell>
          <cell r="O23">
            <v>7</v>
          </cell>
        </row>
        <row r="24">
          <cell r="G24">
            <v>208</v>
          </cell>
          <cell r="K24">
            <v>0</v>
          </cell>
          <cell r="N24">
            <v>0</v>
          </cell>
        </row>
        <row r="26">
          <cell r="G26">
            <v>2191</v>
          </cell>
          <cell r="K26">
            <v>81</v>
          </cell>
          <cell r="N26">
            <v>284</v>
          </cell>
        </row>
        <row r="27">
          <cell r="G27">
            <v>1929</v>
          </cell>
          <cell r="K27">
            <v>40</v>
          </cell>
          <cell r="N27">
            <v>151</v>
          </cell>
          <cell r="O27">
            <v>0</v>
          </cell>
        </row>
        <row r="28">
          <cell r="G28">
            <v>0</v>
          </cell>
          <cell r="K28">
            <v>0</v>
          </cell>
          <cell r="N28">
            <v>0</v>
          </cell>
        </row>
        <row r="29">
          <cell r="G29">
            <v>0</v>
          </cell>
          <cell r="K29">
            <v>0</v>
          </cell>
        </row>
        <row r="30">
          <cell r="G30">
            <v>81</v>
          </cell>
          <cell r="K30">
            <v>-6</v>
          </cell>
          <cell r="N30">
            <v>-13</v>
          </cell>
        </row>
        <row r="31">
          <cell r="G31">
            <v>774</v>
          </cell>
          <cell r="K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K32">
            <v>0</v>
          </cell>
          <cell r="N32">
            <v>0</v>
          </cell>
        </row>
        <row r="34">
          <cell r="G34">
            <v>1530</v>
          </cell>
          <cell r="K34">
            <v>-161</v>
          </cell>
          <cell r="N34">
            <v>258</v>
          </cell>
          <cell r="O34">
            <v>-7</v>
          </cell>
        </row>
        <row r="35">
          <cell r="G35">
            <v>384</v>
          </cell>
          <cell r="K35">
            <v>15</v>
          </cell>
          <cell r="N35">
            <v>77</v>
          </cell>
        </row>
        <row r="37">
          <cell r="G37">
            <v>1146</v>
          </cell>
          <cell r="K37">
            <v>-176</v>
          </cell>
          <cell r="N37">
            <v>181</v>
          </cell>
          <cell r="O37">
            <v>-7</v>
          </cell>
        </row>
        <row r="38">
          <cell r="G38">
            <v>0</v>
          </cell>
          <cell r="K38">
            <v>0</v>
          </cell>
        </row>
        <row r="39">
          <cell r="G39">
            <v>1146</v>
          </cell>
          <cell r="K39">
            <v>-176</v>
          </cell>
          <cell r="N39">
            <v>181</v>
          </cell>
          <cell r="O39">
            <v>-7</v>
          </cell>
        </row>
      </sheetData>
      <sheetData sheetId="49" refreshError="1">
        <row r="34">
          <cell r="F34">
            <v>42029</v>
          </cell>
        </row>
        <row r="54">
          <cell r="F54">
            <v>0</v>
          </cell>
        </row>
      </sheetData>
      <sheetData sheetId="50" refreshError="1">
        <row r="40">
          <cell r="G40">
            <v>8548</v>
          </cell>
          <cell r="K40">
            <v>315</v>
          </cell>
          <cell r="N40">
            <v>1109</v>
          </cell>
          <cell r="O40">
            <v>0</v>
          </cell>
        </row>
      </sheetData>
      <sheetData sheetId="51" refreshError="1">
        <row r="25">
          <cell r="G25">
            <v>287523</v>
          </cell>
          <cell r="P25">
            <v>0</v>
          </cell>
        </row>
        <row r="26">
          <cell r="G26">
            <v>0</v>
          </cell>
          <cell r="P26">
            <v>0</v>
          </cell>
        </row>
        <row r="27">
          <cell r="G27">
            <v>0</v>
          </cell>
          <cell r="P27">
            <v>0</v>
          </cell>
        </row>
        <row r="28">
          <cell r="G28">
            <v>287523</v>
          </cell>
          <cell r="P28">
            <v>0</v>
          </cell>
        </row>
        <row r="30">
          <cell r="G30">
            <v>31385</v>
          </cell>
          <cell r="P30">
            <v>0</v>
          </cell>
        </row>
        <row r="31">
          <cell r="G31">
            <v>3804</v>
          </cell>
          <cell r="P31">
            <v>0</v>
          </cell>
        </row>
        <row r="32">
          <cell r="G32">
            <v>0</v>
          </cell>
          <cell r="P32">
            <v>0</v>
          </cell>
        </row>
        <row r="33">
          <cell r="G33">
            <v>35189</v>
          </cell>
          <cell r="P33">
            <v>0</v>
          </cell>
        </row>
        <row r="38">
          <cell r="G38">
            <v>322712</v>
          </cell>
          <cell r="P38">
            <v>0</v>
          </cell>
        </row>
        <row r="40">
          <cell r="G40">
            <v>8863</v>
          </cell>
          <cell r="P40">
            <v>0</v>
          </cell>
        </row>
        <row r="41">
          <cell r="G41">
            <v>3598</v>
          </cell>
          <cell r="P41">
            <v>0</v>
          </cell>
        </row>
        <row r="54">
          <cell r="G54">
            <v>8531</v>
          </cell>
          <cell r="P54">
            <v>0</v>
          </cell>
        </row>
      </sheetData>
      <sheetData sheetId="52" refreshError="1"/>
      <sheetData sheetId="53" refreshError="1">
        <row r="16">
          <cell r="I16">
            <v>2756</v>
          </cell>
          <cell r="N16">
            <v>250</v>
          </cell>
        </row>
        <row r="35">
          <cell r="I35">
            <v>207</v>
          </cell>
          <cell r="N35">
            <v>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Sheet1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203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200"/>
      <sheetName val="201"/>
      <sheetName val="202"/>
      <sheetName val="203-1"/>
      <sheetName val="203-2"/>
      <sheetName val="203-3"/>
      <sheetName val="203-4"/>
      <sheetName val="203-5"/>
      <sheetName val="204"/>
      <sheetName val="205-1"/>
      <sheetName val="205-2"/>
      <sheetName val="206"/>
      <sheetName val="207-A"/>
      <sheetName val="207-B"/>
      <sheetName val="208"/>
      <sheetName val="209"/>
      <sheetName val="210"/>
      <sheetName val="210-A"/>
      <sheetName val="210-A-1"/>
      <sheetName val="210-B"/>
      <sheetName val="210-C"/>
      <sheetName val="210-D"/>
      <sheetName val="210-E"/>
      <sheetName val="210-E-1"/>
      <sheetName val="210-F"/>
      <sheetName val="210-G"/>
      <sheetName val="210-H"/>
      <sheetName val="210-I"/>
      <sheetName val="216"/>
      <sheetName val="217"/>
      <sheetName val="225"/>
      <sheetName val="226"/>
      <sheetName val="226-A"/>
      <sheetName val="233"/>
      <sheetName val="234"/>
      <sheetName val="Addendum1"/>
      <sheetName val="Addendum2"/>
      <sheetName val="Addendum3"/>
      <sheetName val="Addendum4"/>
      <sheetName val="Addendum5a"/>
      <sheetName val="Addendum6"/>
      <sheetName val="Addendum6a"/>
      <sheetName val="Addendum7"/>
      <sheetName val="Addendum8"/>
    </sheetNames>
    <sheetDataSet>
      <sheetData sheetId="0" refreshError="1">
        <row r="106">
          <cell r="D106">
            <v>1000</v>
          </cell>
        </row>
        <row r="285">
          <cell r="D285">
            <v>285448</v>
          </cell>
        </row>
      </sheetData>
      <sheetData sheetId="1" refreshError="1"/>
      <sheetData sheetId="2" refreshError="1">
        <row r="11">
          <cell r="AG11" t="b">
            <v>1</v>
          </cell>
        </row>
        <row r="28">
          <cell r="AG28" t="b">
            <v>1</v>
          </cell>
        </row>
        <row r="93">
          <cell r="AG93" t="b">
            <v>1</v>
          </cell>
        </row>
        <row r="99">
          <cell r="AG99" t="b">
            <v>1</v>
          </cell>
        </row>
        <row r="133">
          <cell r="AG133" t="b">
            <v>1</v>
          </cell>
        </row>
        <row r="134">
          <cell r="AG134" t="b">
            <v>1</v>
          </cell>
        </row>
        <row r="135">
          <cell r="AG135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7">
          <cell r="F17">
            <v>50230</v>
          </cell>
        </row>
        <row r="19">
          <cell r="F19">
            <v>6000</v>
          </cell>
        </row>
        <row r="20">
          <cell r="F20">
            <v>2000</v>
          </cell>
        </row>
        <row r="21">
          <cell r="F21">
            <v>1000</v>
          </cell>
        </row>
        <row r="22">
          <cell r="F22">
            <v>48959</v>
          </cell>
        </row>
        <row r="23">
          <cell r="F23">
            <v>1</v>
          </cell>
        </row>
        <row r="54">
          <cell r="F54">
            <v>15010</v>
          </cell>
        </row>
        <row r="55">
          <cell r="F55">
            <v>1259008</v>
          </cell>
        </row>
        <row r="56">
          <cell r="F56">
            <v>1700</v>
          </cell>
        </row>
        <row r="57">
          <cell r="F57">
            <v>155282</v>
          </cell>
        </row>
        <row r="63">
          <cell r="F63">
            <v>302551</v>
          </cell>
        </row>
        <row r="64">
          <cell r="F64">
            <v>32637</v>
          </cell>
        </row>
        <row r="65">
          <cell r="F65">
            <v>3420</v>
          </cell>
        </row>
        <row r="66">
          <cell r="F66">
            <v>8</v>
          </cell>
        </row>
        <row r="67">
          <cell r="F67">
            <v>205132</v>
          </cell>
        </row>
        <row r="68">
          <cell r="F68">
            <v>315610</v>
          </cell>
        </row>
        <row r="69">
          <cell r="F69">
            <v>5</v>
          </cell>
        </row>
        <row r="70">
          <cell r="F70">
            <v>83639</v>
          </cell>
        </row>
        <row r="71">
          <cell r="F71">
            <v>1</v>
          </cell>
        </row>
        <row r="78">
          <cell r="F78">
            <v>1233</v>
          </cell>
        </row>
        <row r="79">
          <cell r="F79">
            <v>51</v>
          </cell>
        </row>
        <row r="80">
          <cell r="F80">
            <v>208</v>
          </cell>
        </row>
        <row r="81">
          <cell r="F81">
            <v>501</v>
          </cell>
        </row>
        <row r="82">
          <cell r="F82">
            <v>7</v>
          </cell>
        </row>
      </sheetData>
      <sheetData sheetId="10" refreshError="1">
        <row r="57">
          <cell r="F57">
            <v>5775</v>
          </cell>
        </row>
        <row r="58">
          <cell r="F58">
            <v>0</v>
          </cell>
        </row>
        <row r="60">
          <cell r="F60">
            <v>13380</v>
          </cell>
        </row>
        <row r="62">
          <cell r="F62">
            <v>0</v>
          </cell>
        </row>
      </sheetData>
      <sheetData sheetId="11" refreshError="1"/>
      <sheetData sheetId="12" refreshError="1"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35950</v>
          </cell>
        </row>
        <row r="52">
          <cell r="F52">
            <v>467</v>
          </cell>
        </row>
        <row r="54">
          <cell r="F54">
            <v>5387</v>
          </cell>
        </row>
        <row r="55">
          <cell r="F55">
            <v>0</v>
          </cell>
        </row>
        <row r="56">
          <cell r="F56">
            <v>100</v>
          </cell>
        </row>
      </sheetData>
      <sheetData sheetId="13" refreshError="1">
        <row r="14">
          <cell r="F14">
            <v>15010</v>
          </cell>
        </row>
        <row r="15">
          <cell r="F15">
            <v>12768</v>
          </cell>
        </row>
        <row r="16">
          <cell r="F16">
            <v>3600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40242</v>
          </cell>
        </row>
        <row r="22">
          <cell r="F22">
            <v>12252</v>
          </cell>
        </row>
        <row r="23">
          <cell r="F23">
            <v>0</v>
          </cell>
        </row>
        <row r="25">
          <cell r="F25">
            <v>9960</v>
          </cell>
        </row>
        <row r="26">
          <cell r="F26">
            <v>5743</v>
          </cell>
        </row>
        <row r="27">
          <cell r="F27">
            <v>1339</v>
          </cell>
        </row>
        <row r="28">
          <cell r="F28">
            <v>0</v>
          </cell>
        </row>
      </sheetData>
      <sheetData sheetId="14" refreshError="1"/>
      <sheetData sheetId="15" refreshError="1"/>
      <sheetData sheetId="16" refreshError="1">
        <row r="76">
          <cell r="F76">
            <v>-88879</v>
          </cell>
        </row>
      </sheetData>
      <sheetData sheetId="17" refreshError="1"/>
      <sheetData sheetId="18" refreshError="1"/>
      <sheetData sheetId="19" refreshError="1">
        <row r="35">
          <cell r="C35">
            <v>0</v>
          </cell>
        </row>
        <row r="38">
          <cell r="C38">
            <v>0</v>
          </cell>
        </row>
        <row r="40">
          <cell r="C40">
            <v>0</v>
          </cell>
        </row>
        <row r="42">
          <cell r="C42">
            <v>0</v>
          </cell>
        </row>
      </sheetData>
      <sheetData sheetId="20" refreshError="1">
        <row r="33">
          <cell r="E33">
            <v>1505055</v>
          </cell>
        </row>
        <row r="53">
          <cell r="E53">
            <v>64345</v>
          </cell>
        </row>
      </sheetData>
      <sheetData sheetId="21" refreshError="1"/>
      <sheetData sheetId="22" refreshError="1"/>
      <sheetData sheetId="23" refreshError="1">
        <row r="21">
          <cell r="D21">
            <v>1149</v>
          </cell>
          <cell r="E21">
            <v>0</v>
          </cell>
          <cell r="F21">
            <v>1149</v>
          </cell>
          <cell r="G21">
            <v>385</v>
          </cell>
          <cell r="H21">
            <v>764</v>
          </cell>
        </row>
        <row r="71">
          <cell r="D71">
            <v>487891</v>
          </cell>
          <cell r="E71">
            <v>1185277</v>
          </cell>
          <cell r="F71">
            <v>1673168</v>
          </cell>
          <cell r="G71">
            <v>673681</v>
          </cell>
          <cell r="H71">
            <v>999487</v>
          </cell>
        </row>
      </sheetData>
      <sheetData sheetId="24" refreshError="1"/>
      <sheetData sheetId="25" refreshError="1"/>
      <sheetData sheetId="26" refreshError="1">
        <row r="22">
          <cell r="D22">
            <v>824</v>
          </cell>
          <cell r="E22">
            <v>0</v>
          </cell>
          <cell r="F22">
            <v>824</v>
          </cell>
          <cell r="G22">
            <v>287</v>
          </cell>
          <cell r="H22">
            <v>537</v>
          </cell>
          <cell r="K22">
            <v>531</v>
          </cell>
        </row>
        <row r="72">
          <cell r="D72">
            <v>438958</v>
          </cell>
          <cell r="E72">
            <v>691778</v>
          </cell>
          <cell r="F72">
            <v>1130736</v>
          </cell>
          <cell r="G72">
            <v>565026</v>
          </cell>
          <cell r="H72">
            <v>565710</v>
          </cell>
          <cell r="K72">
            <v>663061</v>
          </cell>
        </row>
      </sheetData>
      <sheetData sheetId="27" refreshError="1"/>
      <sheetData sheetId="28" refreshError="1">
        <row r="22">
          <cell r="D22">
            <v>120</v>
          </cell>
          <cell r="E22">
            <v>0</v>
          </cell>
          <cell r="F22">
            <v>120</v>
          </cell>
          <cell r="G22">
            <v>42</v>
          </cell>
          <cell r="H22">
            <v>78</v>
          </cell>
          <cell r="J22">
            <v>47</v>
          </cell>
          <cell r="K22">
            <v>79</v>
          </cell>
        </row>
        <row r="72">
          <cell r="D72">
            <v>74908</v>
          </cell>
          <cell r="E72">
            <v>117641</v>
          </cell>
          <cell r="F72">
            <v>192549</v>
          </cell>
          <cell r="G72">
            <v>98335</v>
          </cell>
          <cell r="H72">
            <v>94214</v>
          </cell>
          <cell r="J72">
            <v>177594</v>
          </cell>
          <cell r="K72">
            <v>97606</v>
          </cell>
        </row>
      </sheetData>
      <sheetData sheetId="29" refreshError="1"/>
      <sheetData sheetId="30" refreshError="1">
        <row r="15">
          <cell r="G15">
            <v>744</v>
          </cell>
          <cell r="P15">
            <v>8</v>
          </cell>
        </row>
        <row r="16">
          <cell r="G16">
            <v>454973</v>
          </cell>
          <cell r="P16">
            <v>18964</v>
          </cell>
        </row>
        <row r="17">
          <cell r="G17">
            <v>18001</v>
          </cell>
          <cell r="P17">
            <v>563</v>
          </cell>
        </row>
        <row r="18">
          <cell r="G18">
            <v>271737</v>
          </cell>
          <cell r="P18">
            <v>20459</v>
          </cell>
        </row>
        <row r="19">
          <cell r="G19">
            <v>184214</v>
          </cell>
          <cell r="P19">
            <v>8</v>
          </cell>
        </row>
        <row r="21">
          <cell r="G21">
            <v>929669</v>
          </cell>
          <cell r="P21">
            <v>40002</v>
          </cell>
        </row>
        <row r="24">
          <cell r="G24">
            <v>523</v>
          </cell>
          <cell r="P24">
            <v>8</v>
          </cell>
        </row>
        <row r="25">
          <cell r="G25">
            <v>343614</v>
          </cell>
          <cell r="P25">
            <v>7020</v>
          </cell>
        </row>
        <row r="26">
          <cell r="G26">
            <v>9625</v>
          </cell>
          <cell r="P26">
            <v>306</v>
          </cell>
        </row>
        <row r="27">
          <cell r="G27">
            <v>157115</v>
          </cell>
          <cell r="P27">
            <v>20433</v>
          </cell>
        </row>
        <row r="28">
          <cell r="G28">
            <v>124940</v>
          </cell>
          <cell r="P28">
            <v>8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Sheet1"/>
      <sheetName val="DRP"/>
      <sheetName val="FAME"/>
      <sheetName val="A1"/>
      <sheetName val="A2"/>
      <sheetName val="A3"/>
      <sheetName val="B1"/>
      <sheetName val="B2"/>
      <sheetName val="B2 CSV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SFRM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&amp;T Gov't Bonds &amp; Securities"/>
      <sheetName val="Caricom Gov't Securities"/>
      <sheetName val="Other Gov't Securities"/>
      <sheetName val="Quoted Shares"/>
      <sheetName val="Unquoted Shares"/>
      <sheetName val="Gov't Debentures"/>
      <sheetName val="Other Debentures"/>
      <sheetName val="Mortgage Loans"/>
      <sheetName val="Company owned Real Estate"/>
      <sheetName val="Fixed Deposits"/>
      <sheetName val="Other Assets"/>
      <sheetName val="Guideline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 xml:space="preserve">Motor </v>
          </cell>
        </row>
        <row r="3">
          <cell r="A3" t="str">
            <v>Long Term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mount Recoverable"/>
      <sheetName val="Amount Payable"/>
      <sheetName val="Summary"/>
      <sheetName val="Guidelines"/>
      <sheetName val="Listing"/>
      <sheetName val="List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Yes</v>
          </cell>
          <cell r="B1" t="str">
            <v>American Life and General Insurance Company Trinidad Ltd</v>
          </cell>
          <cell r="C1" t="str">
            <v>1. Quantum</v>
          </cell>
        </row>
        <row r="2">
          <cell r="A2" t="str">
            <v>No</v>
          </cell>
          <cell r="B2" t="str">
            <v>Bankers Insurance Company T&amp;T Ltd.</v>
          </cell>
          <cell r="C2" t="str">
            <v>2. Liability</v>
          </cell>
        </row>
        <row r="3">
          <cell r="B3" t="str">
            <v>Capital Insurance Ltd.</v>
          </cell>
          <cell r="C3" t="str">
            <v>3. Both</v>
          </cell>
        </row>
        <row r="4">
          <cell r="B4" t="str">
            <v>Citizen Insurance Company Ltd.</v>
          </cell>
          <cell r="C4" t="str">
            <v>4. Other</v>
          </cell>
        </row>
        <row r="5">
          <cell r="B5" t="str">
            <v>Colonial Fire and General Insurance Company</v>
          </cell>
        </row>
        <row r="6">
          <cell r="B6" t="str">
            <v>Furness Anchorage General Insurance Limited</v>
          </cell>
        </row>
        <row r="7">
          <cell r="B7" t="str">
            <v>Goodwill General Insurance Company Ltd.</v>
          </cell>
        </row>
        <row r="8">
          <cell r="B8" t="str">
            <v>GTM Insurance Company Ltd.</v>
          </cell>
        </row>
        <row r="9">
          <cell r="B9" t="str">
            <v>Guardian General Insurance Limited</v>
          </cell>
        </row>
        <row r="10">
          <cell r="B10" t="str">
            <v>Gulf Insurance Ltd</v>
          </cell>
        </row>
        <row r="11">
          <cell r="B11" t="str">
            <v>Maritime General Insurance Company Ltd.</v>
          </cell>
        </row>
        <row r="12">
          <cell r="B12" t="str">
            <v>Motor &amp; General Insurance Company Ltd.</v>
          </cell>
        </row>
        <row r="13">
          <cell r="B13" t="str">
            <v>Motor One Insurance Company</v>
          </cell>
        </row>
        <row r="14">
          <cell r="B14" t="str">
            <v xml:space="preserve">N.E.M. (West Indies) Insurance Ltd. </v>
          </cell>
        </row>
        <row r="15">
          <cell r="B15" t="str">
            <v>Sagicor General Inc.</v>
          </cell>
        </row>
        <row r="16">
          <cell r="B16" t="str">
            <v>The Beacon Insurance Company Ltd</v>
          </cell>
        </row>
        <row r="17">
          <cell r="B17" t="str">
            <v xml:space="preserve">The Great Northern Insurance Company Ltd.         </v>
          </cell>
        </row>
        <row r="18">
          <cell r="B18" t="str">
            <v>The New India Assurance Company (T'dad &amp; T'go) Ltd.</v>
          </cell>
        </row>
        <row r="19">
          <cell r="B19" t="str">
            <v>The Presidential Insurance Company Ltd.</v>
          </cell>
        </row>
        <row r="20">
          <cell r="B20" t="str">
            <v>The Reinsurance Company of Trinidad and Tobago Ltd.</v>
          </cell>
        </row>
        <row r="21">
          <cell r="B21" t="str">
            <v>Trinidad and Tobago Insurance company</v>
          </cell>
        </row>
        <row r="22">
          <cell r="B22" t="str">
            <v>United Insurance Company Ltd.</v>
          </cell>
        </row>
        <row r="23">
          <cell r="B23" t="str">
            <v>Other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Contents 3"/>
      <sheetName val="100"/>
      <sheetName val="101"/>
      <sheetName val="102"/>
      <sheetName val="103-1"/>
      <sheetName val="103-2"/>
      <sheetName val="103-3"/>
      <sheetName val="103-4"/>
      <sheetName val="103-5"/>
      <sheetName val="104"/>
      <sheetName val="105-1"/>
      <sheetName val="105-2"/>
      <sheetName val="106"/>
      <sheetName val="107-A"/>
      <sheetName val="107-B"/>
      <sheetName val="108"/>
      <sheetName val="109"/>
      <sheetName val="110"/>
      <sheetName val="110-A"/>
      <sheetName val="110-A-1"/>
      <sheetName val="110-B"/>
      <sheetName val="110-C"/>
      <sheetName val="110-D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4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0" refreshError="1">
        <row r="62">
          <cell r="D62">
            <v>516</v>
          </cell>
        </row>
        <row r="343">
          <cell r="D343">
            <v>9511</v>
          </cell>
        </row>
        <row r="345">
          <cell r="D345">
            <v>3077</v>
          </cell>
        </row>
        <row r="352">
          <cell r="D352">
            <v>12588</v>
          </cell>
        </row>
        <row r="353">
          <cell r="D353">
            <v>4797</v>
          </cell>
        </row>
        <row r="354">
          <cell r="D354">
            <v>2551</v>
          </cell>
        </row>
        <row r="355">
          <cell r="D355">
            <v>425</v>
          </cell>
        </row>
        <row r="356">
          <cell r="D356">
            <v>1844</v>
          </cell>
        </row>
        <row r="357">
          <cell r="D357">
            <v>867</v>
          </cell>
        </row>
        <row r="358">
          <cell r="D358">
            <v>80</v>
          </cell>
        </row>
        <row r="363">
          <cell r="D363">
            <v>10564</v>
          </cell>
        </row>
        <row r="364">
          <cell r="D364">
            <v>1477</v>
          </cell>
        </row>
        <row r="372">
          <cell r="D372">
            <v>2807</v>
          </cell>
        </row>
        <row r="373">
          <cell r="D373">
            <v>382</v>
          </cell>
        </row>
        <row r="379">
          <cell r="D379">
            <v>3189</v>
          </cell>
        </row>
        <row r="389">
          <cell r="D389">
            <v>101</v>
          </cell>
        </row>
        <row r="391">
          <cell r="D391">
            <v>211</v>
          </cell>
        </row>
        <row r="392">
          <cell r="D392">
            <v>305</v>
          </cell>
        </row>
      </sheetData>
      <sheetData sheetId="1"/>
      <sheetData sheetId="2" refreshError="1">
        <row r="1">
          <cell r="C1" t="str">
            <v>For The Exclusive Use of the                                     CONFIDENTIAL</v>
          </cell>
        </row>
        <row r="2">
          <cell r="C2" t="str">
            <v>BANK VAN DE NEDERLANDSE ANTILLEN</v>
          </cell>
        </row>
        <row r="3">
          <cell r="C3" t="str">
            <v>Name Of Institution                   : AMERICAN LIFE INSURANCE COMPANY</v>
          </cell>
        </row>
        <row r="4">
          <cell r="C4" t="str">
            <v>Annual Statement for the Year : 2001</v>
          </cell>
        </row>
        <row r="5">
          <cell r="C5" t="str">
            <v>Reporting Date                          : NOVEMBER 30, 2001</v>
          </cell>
        </row>
        <row r="11">
          <cell r="W11" t="b">
            <v>1</v>
          </cell>
        </row>
        <row r="17">
          <cell r="W17" t="b">
            <v>1</v>
          </cell>
        </row>
        <row r="120">
          <cell r="D120">
            <v>9803</v>
          </cell>
        </row>
        <row r="121">
          <cell r="D121">
            <v>13124</v>
          </cell>
        </row>
        <row r="122">
          <cell r="D122">
            <v>10358</v>
          </cell>
        </row>
        <row r="123">
          <cell r="D123">
            <v>4253</v>
          </cell>
        </row>
        <row r="124">
          <cell r="D124">
            <v>7038</v>
          </cell>
        </row>
        <row r="125">
          <cell r="D125">
            <v>103</v>
          </cell>
        </row>
        <row r="126">
          <cell r="D126">
            <v>0</v>
          </cell>
        </row>
        <row r="127">
          <cell r="D127">
            <v>84</v>
          </cell>
        </row>
        <row r="198">
          <cell r="D198">
            <v>2720</v>
          </cell>
        </row>
        <row r="231">
          <cell r="D231">
            <v>3321</v>
          </cell>
        </row>
        <row r="337">
          <cell r="W337" t="e">
            <v>#NAME?</v>
          </cell>
        </row>
        <row r="338">
          <cell r="W338" t="e">
            <v>#NAME?</v>
          </cell>
        </row>
        <row r="339">
          <cell r="W339" t="e">
            <v>#NAME?</v>
          </cell>
        </row>
        <row r="340">
          <cell r="W340" t="e">
            <v>#NAME?</v>
          </cell>
        </row>
        <row r="413">
          <cell r="E413" t="str">
            <v>I N C O M P L E T 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3">
          <cell r="F33">
            <v>600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>
        <row r="20">
          <cell r="S20">
            <v>4282</v>
          </cell>
        </row>
      </sheetData>
      <sheetData sheetId="27"/>
      <sheetData sheetId="28"/>
      <sheetData sheetId="29" refreshError="1">
        <row r="61">
          <cell r="G61">
            <v>481</v>
          </cell>
        </row>
      </sheetData>
      <sheetData sheetId="30" refreshError="1">
        <row r="20">
          <cell r="P20">
            <v>2074</v>
          </cell>
        </row>
      </sheetData>
      <sheetData sheetId="31"/>
      <sheetData sheetId="32"/>
      <sheetData sheetId="33" refreshError="1">
        <row r="49">
          <cell r="P49">
            <v>675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RP"/>
      <sheetName val="DRP"/>
      <sheetName val="A1 TOTAL"/>
      <sheetName val="A1 FX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RP"/>
      <sheetName val="DRP"/>
      <sheetName val="A1"/>
      <sheetName val="A2"/>
      <sheetName val="A3"/>
      <sheetName val="B1"/>
      <sheetName val="B2"/>
      <sheetName val="B2.FX"/>
      <sheetName val="B2.FX(2)"/>
      <sheetName val="B2.FX(3)"/>
      <sheetName val="B3"/>
      <sheetName val="B4"/>
      <sheetName val="B4 Motor"/>
      <sheetName val="C"/>
      <sheetName val="D1"/>
      <sheetName val="D2"/>
      <sheetName val="D3"/>
      <sheetName val="Capital"/>
      <sheetName val="Long-Term"/>
      <sheetName val="Assets"/>
      <sheetName val="General"/>
      <sheetName val="Basic Info"/>
      <sheetName val="Sheet1"/>
      <sheetName val="Ratios"/>
      <sheetName val="E"/>
      <sheetName val="Insurance Ratios"/>
      <sheetName val="General Insurance Ratios"/>
      <sheetName val="Table of Contents"/>
      <sheetName val="D1 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1"/>
      <sheetName val="A1 FX"/>
      <sheetName val="A2"/>
      <sheetName val="A2 FX"/>
      <sheetName val="A3"/>
      <sheetName val="A4"/>
      <sheetName val="B1"/>
      <sheetName val="B1 FX"/>
      <sheetName val="B2"/>
      <sheetName val="B3"/>
      <sheetName val="B2.FX"/>
      <sheetName val="B4"/>
      <sheetName val="B5"/>
      <sheetName val="B4 Motor"/>
      <sheetName val="C"/>
      <sheetName val="D1"/>
      <sheetName val="D2"/>
      <sheetName val="D3"/>
      <sheetName val="Ratios"/>
      <sheetName val="E"/>
      <sheetName val="Solvency"/>
      <sheetName val="Asset Valuation Adjustment"/>
      <sheetName val="Notes"/>
      <sheetName val="Cell Description"/>
      <sheetName val="Validations"/>
      <sheetName val="How to Use"/>
    </sheetNames>
    <sheetDataSet>
      <sheetData sheetId="0" refreshError="1">
        <row r="8">
          <cell r="B8" t="str">
            <v>ENTER COMPANY NAME HERE</v>
          </cell>
        </row>
        <row r="16">
          <cell r="B16">
            <v>38352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272"/>
  <sheetViews>
    <sheetView tabSelected="1" workbookViewId="0">
      <selection activeCell="B8" sqref="B8:I8"/>
    </sheetView>
  </sheetViews>
  <sheetFormatPr defaultRowHeight="12.75"/>
  <cols>
    <col min="1" max="1" width="31.42578125" style="124" customWidth="1"/>
    <col min="2" max="2" width="15.140625" style="124" customWidth="1"/>
    <col min="3" max="4" width="9.140625" style="124"/>
    <col min="5" max="5" width="22.85546875" style="124" customWidth="1"/>
    <col min="6" max="9" width="9.140625" style="124"/>
    <col min="10" max="10" width="43.140625" style="124" customWidth="1"/>
    <col min="11" max="15" width="9.140625" style="124"/>
    <col min="16" max="16" width="10.5703125" style="124" customWidth="1"/>
    <col min="17" max="16384" width="9.140625" style="124"/>
  </cols>
  <sheetData>
    <row r="1" spans="1:16" ht="62.25" customHeight="1" thickBot="1">
      <c r="A1" s="115"/>
      <c r="B1" s="115"/>
      <c r="C1" s="115"/>
      <c r="D1" s="115"/>
      <c r="E1" s="115"/>
      <c r="F1" s="115"/>
      <c r="G1" s="115"/>
      <c r="H1" s="115"/>
      <c r="I1" s="115"/>
      <c r="P1" s="125"/>
    </row>
    <row r="2" spans="1:16" ht="21" customHeight="1">
      <c r="A2" s="115"/>
      <c r="B2" s="186"/>
      <c r="C2" s="187"/>
      <c r="D2" s="187"/>
      <c r="E2" s="187"/>
      <c r="F2" s="187"/>
      <c r="G2" s="187"/>
      <c r="H2" s="187"/>
      <c r="I2" s="188"/>
      <c r="J2" s="166" t="s">
        <v>180</v>
      </c>
      <c r="P2" s="126"/>
    </row>
    <row r="3" spans="1:16" ht="21" customHeight="1">
      <c r="A3" s="115"/>
      <c r="B3" s="189" t="s">
        <v>497</v>
      </c>
      <c r="C3" s="190"/>
      <c r="D3" s="190"/>
      <c r="E3" s="190"/>
      <c r="F3" s="190"/>
      <c r="G3" s="190"/>
      <c r="H3" s="190"/>
      <c r="I3" s="191"/>
      <c r="J3" s="167" t="s">
        <v>181</v>
      </c>
      <c r="P3" s="127"/>
    </row>
    <row r="4" spans="1:16" ht="21" customHeight="1">
      <c r="A4" s="115"/>
      <c r="B4" s="192" t="s">
        <v>182</v>
      </c>
      <c r="C4" s="193"/>
      <c r="D4" s="193"/>
      <c r="E4" s="193"/>
      <c r="F4" s="193"/>
      <c r="G4" s="193"/>
      <c r="H4" s="193"/>
      <c r="I4" s="194"/>
      <c r="J4" s="167" t="s">
        <v>495</v>
      </c>
      <c r="P4" s="127"/>
    </row>
    <row r="5" spans="1:16" ht="21" customHeight="1">
      <c r="A5" s="115"/>
      <c r="B5" s="192" t="s">
        <v>183</v>
      </c>
      <c r="C5" s="193"/>
      <c r="D5" s="193"/>
      <c r="E5" s="193"/>
      <c r="F5" s="193"/>
      <c r="G5" s="193"/>
      <c r="H5" s="193"/>
      <c r="I5" s="194"/>
      <c r="J5" s="168"/>
      <c r="P5" s="127"/>
    </row>
    <row r="6" spans="1:16" ht="21" customHeight="1">
      <c r="A6" s="185"/>
      <c r="B6" s="173"/>
      <c r="C6" s="174"/>
      <c r="D6" s="174"/>
      <c r="E6" s="174"/>
      <c r="F6" s="174"/>
      <c r="G6" s="174"/>
      <c r="H6" s="174"/>
      <c r="I6" s="175"/>
      <c r="J6" s="167"/>
      <c r="P6" s="127"/>
    </row>
    <row r="7" spans="1:16" ht="21" customHeight="1" thickBot="1">
      <c r="B7" s="195" t="s">
        <v>184</v>
      </c>
      <c r="C7" s="196"/>
      <c r="D7" s="196"/>
      <c r="E7" s="196"/>
      <c r="F7" s="196"/>
      <c r="G7" s="196"/>
      <c r="H7" s="196"/>
      <c r="I7" s="197"/>
      <c r="J7" s="167"/>
      <c r="P7" s="127"/>
    </row>
    <row r="8" spans="1:16" ht="21" customHeight="1" thickBot="1">
      <c r="B8" s="198" t="s">
        <v>192</v>
      </c>
      <c r="C8" s="199"/>
      <c r="D8" s="199"/>
      <c r="E8" s="199"/>
      <c r="F8" s="199"/>
      <c r="G8" s="199"/>
      <c r="H8" s="199"/>
      <c r="I8" s="200"/>
      <c r="J8" s="169"/>
      <c r="P8" s="127"/>
    </row>
    <row r="9" spans="1:16" ht="21" customHeight="1">
      <c r="B9" s="173"/>
      <c r="C9" s="174"/>
      <c r="D9" s="174"/>
      <c r="E9" s="174"/>
      <c r="F9" s="174"/>
      <c r="G9" s="174"/>
      <c r="H9" s="174"/>
      <c r="I9" s="175"/>
      <c r="J9" s="170"/>
      <c r="P9" s="127"/>
    </row>
    <row r="10" spans="1:16" ht="21" customHeight="1" thickBot="1">
      <c r="B10" s="195" t="s">
        <v>185</v>
      </c>
      <c r="C10" s="196"/>
      <c r="D10" s="196"/>
      <c r="E10" s="196"/>
      <c r="F10" s="196"/>
      <c r="G10" s="196"/>
      <c r="H10" s="196"/>
      <c r="I10" s="197"/>
      <c r="J10" s="171"/>
      <c r="P10" s="127"/>
    </row>
    <row r="11" spans="1:16" ht="21" customHeight="1" thickBot="1">
      <c r="B11" s="204">
        <v>39629</v>
      </c>
      <c r="C11" s="199"/>
      <c r="D11" s="199"/>
      <c r="E11" s="199"/>
      <c r="F11" s="199"/>
      <c r="G11" s="199"/>
      <c r="H11" s="199"/>
      <c r="I11" s="200"/>
      <c r="J11" s="171"/>
      <c r="P11" s="127"/>
    </row>
    <row r="12" spans="1:16" ht="21" customHeight="1">
      <c r="B12" s="176" t="s">
        <v>186</v>
      </c>
      <c r="C12" s="177"/>
      <c r="D12" s="177"/>
      <c r="E12" s="178"/>
      <c r="F12" s="179"/>
      <c r="G12" s="177"/>
      <c r="H12" s="177"/>
      <c r="I12" s="180"/>
      <c r="J12" s="171"/>
      <c r="P12" s="127"/>
    </row>
    <row r="13" spans="1:16" ht="21" customHeight="1">
      <c r="B13" s="173"/>
      <c r="C13" s="174"/>
      <c r="D13" s="174"/>
      <c r="E13" s="174"/>
      <c r="F13" s="174"/>
      <c r="G13" s="174"/>
      <c r="H13" s="174"/>
      <c r="I13" s="175"/>
      <c r="J13" s="171"/>
      <c r="P13" s="128"/>
    </row>
    <row r="14" spans="1:16" ht="21" customHeight="1" thickBot="1">
      <c r="B14" s="195" t="s">
        <v>187</v>
      </c>
      <c r="C14" s="196"/>
      <c r="D14" s="196"/>
      <c r="E14" s="196"/>
      <c r="F14" s="196"/>
      <c r="G14" s="196"/>
      <c r="H14" s="196"/>
      <c r="I14" s="197"/>
      <c r="J14" s="171"/>
      <c r="P14" s="127"/>
    </row>
    <row r="15" spans="1:16" ht="21" customHeight="1" thickBot="1">
      <c r="B15" s="198" t="s">
        <v>188</v>
      </c>
      <c r="C15" s="208"/>
      <c r="D15" s="208"/>
      <c r="E15" s="208"/>
      <c r="F15" s="208"/>
      <c r="G15" s="208"/>
      <c r="H15" s="208"/>
      <c r="I15" s="209"/>
      <c r="J15" s="171"/>
      <c r="P15" s="127"/>
    </row>
    <row r="16" spans="1:16" ht="21" customHeight="1">
      <c r="B16" s="173"/>
      <c r="C16" s="174"/>
      <c r="D16" s="174"/>
      <c r="E16" s="174"/>
      <c r="F16" s="174"/>
      <c r="G16" s="174"/>
      <c r="H16" s="174"/>
      <c r="I16" s="175"/>
      <c r="J16" s="171"/>
      <c r="P16" s="127"/>
    </row>
    <row r="17" spans="2:16" ht="21" customHeight="1" thickBot="1">
      <c r="B17" s="201" t="s">
        <v>189</v>
      </c>
      <c r="C17" s="202"/>
      <c r="D17" s="202"/>
      <c r="E17" s="202"/>
      <c r="F17" s="202"/>
      <c r="G17" s="202"/>
      <c r="H17" s="202"/>
      <c r="I17" s="203"/>
      <c r="J17" s="171"/>
      <c r="P17" s="127"/>
    </row>
    <row r="18" spans="2:16" ht="21" customHeight="1" thickBot="1">
      <c r="B18" s="204">
        <v>39675</v>
      </c>
      <c r="C18" s="199"/>
      <c r="D18" s="199"/>
      <c r="E18" s="199"/>
      <c r="F18" s="199"/>
      <c r="G18" s="199"/>
      <c r="H18" s="199"/>
      <c r="I18" s="200"/>
      <c r="J18" s="169"/>
      <c r="P18" s="128"/>
    </row>
    <row r="19" spans="2:16" ht="15" customHeight="1">
      <c r="B19" s="176" t="s">
        <v>186</v>
      </c>
      <c r="C19" s="181"/>
      <c r="D19" s="181"/>
      <c r="E19" s="181"/>
      <c r="F19" s="181"/>
      <c r="G19" s="181"/>
      <c r="H19" s="181"/>
      <c r="I19" s="180"/>
      <c r="J19" s="169"/>
      <c r="P19" s="127"/>
    </row>
    <row r="20" spans="2:16" ht="15" customHeight="1">
      <c r="B20" s="205" t="s">
        <v>190</v>
      </c>
      <c r="C20" s="206"/>
      <c r="D20" s="206"/>
      <c r="E20" s="206"/>
      <c r="F20" s="206"/>
      <c r="G20" s="206"/>
      <c r="H20" s="206"/>
      <c r="I20" s="207"/>
      <c r="J20" s="169"/>
      <c r="P20" s="127"/>
    </row>
    <row r="21" spans="2:16" ht="15" customHeight="1" thickBot="1">
      <c r="B21" s="182"/>
      <c r="C21" s="183"/>
      <c r="D21" s="183"/>
      <c r="E21" s="183"/>
      <c r="F21" s="183"/>
      <c r="G21" s="183"/>
      <c r="H21" s="183"/>
      <c r="I21" s="184"/>
      <c r="J21" s="172"/>
      <c r="P21" s="127"/>
    </row>
    <row r="22" spans="2:16">
      <c r="P22" s="127"/>
    </row>
    <row r="23" spans="2:16">
      <c r="P23" s="127"/>
    </row>
    <row r="24" spans="2:16">
      <c r="P24" s="127"/>
    </row>
    <row r="25" spans="2:16">
      <c r="P25" s="127"/>
    </row>
    <row r="26" spans="2:16">
      <c r="P26" s="127"/>
    </row>
    <row r="27" spans="2:16">
      <c r="P27" s="127"/>
    </row>
    <row r="28" spans="2:16">
      <c r="P28" s="127"/>
    </row>
    <row r="29" spans="2:16">
      <c r="P29" s="127"/>
    </row>
    <row r="30" spans="2:16">
      <c r="P30" s="127"/>
    </row>
    <row r="31" spans="2:16">
      <c r="P31" s="127"/>
    </row>
    <row r="32" spans="2:16">
      <c r="P32" s="127"/>
    </row>
    <row r="33" spans="16:16">
      <c r="P33" s="127"/>
    </row>
    <row r="34" spans="16:16">
      <c r="P34" s="127"/>
    </row>
    <row r="35" spans="16:16">
      <c r="P35" s="127"/>
    </row>
    <row r="36" spans="16:16">
      <c r="P36" s="127"/>
    </row>
    <row r="37" spans="16:16">
      <c r="P37" s="127"/>
    </row>
    <row r="38" spans="16:16">
      <c r="P38" s="127"/>
    </row>
    <row r="39" spans="16:16">
      <c r="P39" s="127"/>
    </row>
    <row r="40" spans="16:16">
      <c r="P40" s="127"/>
    </row>
    <row r="41" spans="16:16">
      <c r="P41" s="127"/>
    </row>
    <row r="42" spans="16:16">
      <c r="P42" s="127"/>
    </row>
    <row r="43" spans="16:16">
      <c r="P43" s="127"/>
    </row>
    <row r="44" spans="16:16">
      <c r="P44" s="127"/>
    </row>
    <row r="45" spans="16:16">
      <c r="P45" s="127"/>
    </row>
    <row r="46" spans="16:16">
      <c r="P46" s="127"/>
    </row>
    <row r="47" spans="16:16">
      <c r="P47" s="127"/>
    </row>
    <row r="48" spans="16:16">
      <c r="P48" s="127"/>
    </row>
    <row r="49" spans="16:16">
      <c r="P49" s="127"/>
    </row>
    <row r="50" spans="16:16">
      <c r="P50" s="127"/>
    </row>
    <row r="51" spans="16:16">
      <c r="P51" s="127"/>
    </row>
    <row r="52" spans="16:16">
      <c r="P52" s="127"/>
    </row>
    <row r="53" spans="16:16">
      <c r="P53" s="127"/>
    </row>
    <row r="54" spans="16:16">
      <c r="P54" s="127"/>
    </row>
    <row r="55" spans="16:16">
      <c r="P55" s="127"/>
    </row>
    <row r="56" spans="16:16">
      <c r="P56" s="127"/>
    </row>
    <row r="57" spans="16:16">
      <c r="P57" s="127"/>
    </row>
    <row r="58" spans="16:16">
      <c r="P58" s="127"/>
    </row>
    <row r="59" spans="16:16">
      <c r="P59" s="127"/>
    </row>
    <row r="60" spans="16:16">
      <c r="P60" s="127"/>
    </row>
    <row r="61" spans="16:16">
      <c r="P61" s="127"/>
    </row>
    <row r="62" spans="16:16">
      <c r="P62" s="127"/>
    </row>
    <row r="63" spans="16:16">
      <c r="P63" s="127"/>
    </row>
    <row r="64" spans="16:16">
      <c r="P64" s="127"/>
    </row>
    <row r="65" spans="16:16">
      <c r="P65" s="127"/>
    </row>
    <row r="66" spans="16:16">
      <c r="P66" s="127"/>
    </row>
    <row r="67" spans="16:16">
      <c r="P67" s="127"/>
    </row>
    <row r="68" spans="16:16">
      <c r="P68" s="127"/>
    </row>
    <row r="69" spans="16:16">
      <c r="P69" s="127"/>
    </row>
    <row r="70" spans="16:16">
      <c r="P70" s="127"/>
    </row>
    <row r="71" spans="16:16">
      <c r="P71" s="127"/>
    </row>
    <row r="72" spans="16:16">
      <c r="P72" s="127"/>
    </row>
    <row r="73" spans="16:16">
      <c r="P73" s="127"/>
    </row>
    <row r="74" spans="16:16">
      <c r="P74" s="127"/>
    </row>
    <row r="75" spans="16:16">
      <c r="P75" s="127"/>
    </row>
    <row r="76" spans="16:16">
      <c r="P76" s="127"/>
    </row>
    <row r="77" spans="16:16">
      <c r="P77" s="127"/>
    </row>
    <row r="78" spans="16:16">
      <c r="P78" s="127"/>
    </row>
    <row r="79" spans="16:16">
      <c r="P79" s="127"/>
    </row>
    <row r="80" spans="16:16">
      <c r="P80" s="127"/>
    </row>
    <row r="81" spans="16:16">
      <c r="P81" s="127"/>
    </row>
    <row r="82" spans="16:16">
      <c r="P82" s="127"/>
    </row>
    <row r="83" spans="16:16">
      <c r="P83" s="127"/>
    </row>
    <row r="84" spans="16:16">
      <c r="P84" s="127"/>
    </row>
    <row r="85" spans="16:16">
      <c r="P85" s="127"/>
    </row>
    <row r="86" spans="16:16">
      <c r="P86" s="127"/>
    </row>
    <row r="87" spans="16:16">
      <c r="P87" s="127"/>
    </row>
    <row r="88" spans="16:16">
      <c r="P88" s="127"/>
    </row>
    <row r="89" spans="16:16">
      <c r="P89" s="127"/>
    </row>
    <row r="90" spans="16:16">
      <c r="P90" s="127"/>
    </row>
    <row r="91" spans="16:16">
      <c r="P91" s="127"/>
    </row>
    <row r="92" spans="16:16">
      <c r="P92" s="127"/>
    </row>
    <row r="93" spans="16:16">
      <c r="P93" s="127"/>
    </row>
    <row r="94" spans="16:16">
      <c r="P94" s="127"/>
    </row>
    <row r="95" spans="16:16">
      <c r="P95" s="127"/>
    </row>
    <row r="96" spans="16:16">
      <c r="P96" s="127"/>
    </row>
    <row r="97" spans="16:16">
      <c r="P97" s="127"/>
    </row>
    <row r="98" spans="16:16">
      <c r="P98" s="127"/>
    </row>
    <row r="99" spans="16:16">
      <c r="P99" s="127"/>
    </row>
    <row r="100" spans="16:16">
      <c r="P100" s="127"/>
    </row>
    <row r="101" spans="16:16">
      <c r="P101" s="127"/>
    </row>
    <row r="102" spans="16:16">
      <c r="P102" s="127"/>
    </row>
    <row r="103" spans="16:16">
      <c r="P103" s="127"/>
    </row>
    <row r="104" spans="16:16">
      <c r="P104" s="127"/>
    </row>
    <row r="105" spans="16:16">
      <c r="P105" s="127"/>
    </row>
    <row r="106" spans="16:16">
      <c r="P106" s="127"/>
    </row>
    <row r="107" spans="16:16">
      <c r="P107" s="127"/>
    </row>
    <row r="108" spans="16:16">
      <c r="P108" s="127"/>
    </row>
    <row r="109" spans="16:16">
      <c r="P109" s="127"/>
    </row>
    <row r="110" spans="16:16">
      <c r="P110" s="127"/>
    </row>
    <row r="111" spans="16:16">
      <c r="P111" s="127"/>
    </row>
    <row r="112" spans="16:16">
      <c r="P112" s="127"/>
    </row>
    <row r="113" spans="16:16">
      <c r="P113" s="127"/>
    </row>
    <row r="114" spans="16:16">
      <c r="P114" s="127"/>
    </row>
    <row r="115" spans="16:16">
      <c r="P115" s="127"/>
    </row>
    <row r="116" spans="16:16">
      <c r="P116" s="127"/>
    </row>
    <row r="117" spans="16:16">
      <c r="P117" s="127"/>
    </row>
    <row r="118" spans="16:16">
      <c r="P118" s="127"/>
    </row>
    <row r="119" spans="16:16">
      <c r="P119" s="127"/>
    </row>
    <row r="120" spans="16:16">
      <c r="P120" s="127"/>
    </row>
    <row r="121" spans="16:16">
      <c r="P121" s="127"/>
    </row>
    <row r="122" spans="16:16">
      <c r="P122" s="127"/>
    </row>
    <row r="123" spans="16:16">
      <c r="P123" s="127"/>
    </row>
    <row r="124" spans="16:16">
      <c r="P124" s="127"/>
    </row>
    <row r="125" spans="16:16">
      <c r="P125" s="127"/>
    </row>
    <row r="126" spans="16:16">
      <c r="P126" s="127"/>
    </row>
    <row r="127" spans="16:16">
      <c r="P127" s="127"/>
    </row>
    <row r="128" spans="16:16">
      <c r="P128" s="127"/>
    </row>
    <row r="129" spans="16:16">
      <c r="P129" s="127"/>
    </row>
    <row r="130" spans="16:16">
      <c r="P130" s="127"/>
    </row>
    <row r="131" spans="16:16">
      <c r="P131" s="127"/>
    </row>
    <row r="132" spans="16:16">
      <c r="P132" s="127"/>
    </row>
    <row r="133" spans="16:16">
      <c r="P133" s="127"/>
    </row>
    <row r="134" spans="16:16">
      <c r="P134" s="127"/>
    </row>
    <row r="135" spans="16:16">
      <c r="P135" s="127"/>
    </row>
    <row r="136" spans="16:16">
      <c r="P136" s="127"/>
    </row>
    <row r="137" spans="16:16">
      <c r="P137" s="127"/>
    </row>
    <row r="138" spans="16:16">
      <c r="P138" s="127"/>
    </row>
    <row r="139" spans="16:16">
      <c r="P139" s="127"/>
    </row>
    <row r="140" spans="16:16">
      <c r="P140" s="127"/>
    </row>
    <row r="141" spans="16:16">
      <c r="P141" s="127"/>
    </row>
    <row r="142" spans="16:16">
      <c r="P142" s="127"/>
    </row>
    <row r="143" spans="16:16">
      <c r="P143" s="127"/>
    </row>
    <row r="144" spans="16:16">
      <c r="P144" s="127"/>
    </row>
    <row r="145" spans="16:16">
      <c r="P145" s="127"/>
    </row>
    <row r="146" spans="16:16">
      <c r="P146" s="127"/>
    </row>
    <row r="147" spans="16:16">
      <c r="P147" s="127"/>
    </row>
    <row r="148" spans="16:16">
      <c r="P148" s="127"/>
    </row>
    <row r="149" spans="16:16">
      <c r="P149" s="127"/>
    </row>
    <row r="150" spans="16:16">
      <c r="P150" s="127"/>
    </row>
    <row r="151" spans="16:16">
      <c r="P151" s="127"/>
    </row>
    <row r="152" spans="16:16">
      <c r="P152" s="127"/>
    </row>
    <row r="153" spans="16:16">
      <c r="P153" s="127"/>
    </row>
    <row r="154" spans="16:16">
      <c r="P154" s="127"/>
    </row>
    <row r="155" spans="16:16">
      <c r="P155" s="127"/>
    </row>
    <row r="156" spans="16:16">
      <c r="P156" s="127"/>
    </row>
    <row r="157" spans="16:16">
      <c r="P157" s="127"/>
    </row>
    <row r="158" spans="16:16">
      <c r="P158" s="127"/>
    </row>
    <row r="159" spans="16:16">
      <c r="P159" s="127"/>
    </row>
    <row r="160" spans="16:16">
      <c r="P160" s="127"/>
    </row>
    <row r="161" spans="16:16">
      <c r="P161" s="127"/>
    </row>
    <row r="162" spans="16:16">
      <c r="P162" s="127"/>
    </row>
    <row r="163" spans="16:16">
      <c r="P163" s="127"/>
    </row>
    <row r="164" spans="16:16">
      <c r="P164" s="127"/>
    </row>
    <row r="165" spans="16:16">
      <c r="P165" s="127"/>
    </row>
    <row r="166" spans="16:16">
      <c r="P166" s="127"/>
    </row>
    <row r="167" spans="16:16">
      <c r="P167" s="127"/>
    </row>
    <row r="168" spans="16:16">
      <c r="P168" s="127"/>
    </row>
    <row r="169" spans="16:16">
      <c r="P169" s="127"/>
    </row>
    <row r="170" spans="16:16">
      <c r="P170" s="127"/>
    </row>
    <row r="171" spans="16:16">
      <c r="P171" s="127"/>
    </row>
    <row r="172" spans="16:16">
      <c r="P172" s="127"/>
    </row>
    <row r="173" spans="16:16">
      <c r="P173" s="127"/>
    </row>
    <row r="174" spans="16:16">
      <c r="P174" s="127"/>
    </row>
    <row r="175" spans="16:16">
      <c r="P175" s="127"/>
    </row>
    <row r="176" spans="16:16">
      <c r="P176" s="127"/>
    </row>
    <row r="177" spans="16:16">
      <c r="P177" s="127"/>
    </row>
    <row r="178" spans="16:16">
      <c r="P178" s="127"/>
    </row>
    <row r="179" spans="16:16">
      <c r="P179" s="127"/>
    </row>
    <row r="180" spans="16:16">
      <c r="P180" s="127"/>
    </row>
    <row r="181" spans="16:16">
      <c r="P181" s="127"/>
    </row>
    <row r="182" spans="16:16">
      <c r="P182" s="127"/>
    </row>
    <row r="183" spans="16:16">
      <c r="P183" s="127"/>
    </row>
    <row r="184" spans="16:16">
      <c r="P184" s="127"/>
    </row>
    <row r="185" spans="16:16">
      <c r="P185" s="127"/>
    </row>
    <row r="186" spans="16:16">
      <c r="P186" s="127"/>
    </row>
    <row r="187" spans="16:16">
      <c r="P187" s="127"/>
    </row>
    <row r="188" spans="16:16">
      <c r="P188" s="127"/>
    </row>
    <row r="189" spans="16:16">
      <c r="P189" s="127"/>
    </row>
    <row r="190" spans="16:16">
      <c r="P190" s="127"/>
    </row>
    <row r="191" spans="16:16">
      <c r="P191" s="127"/>
    </row>
    <row r="192" spans="16:16">
      <c r="P192" s="127"/>
    </row>
    <row r="193" spans="16:16">
      <c r="P193" s="127"/>
    </row>
    <row r="194" spans="16:16">
      <c r="P194" s="127"/>
    </row>
    <row r="195" spans="16:16">
      <c r="P195" s="127"/>
    </row>
    <row r="196" spans="16:16">
      <c r="P196" s="127"/>
    </row>
    <row r="197" spans="16:16">
      <c r="P197" s="127"/>
    </row>
    <row r="198" spans="16:16">
      <c r="P198" s="127"/>
    </row>
    <row r="199" spans="16:16">
      <c r="P199" s="127"/>
    </row>
    <row r="200" spans="16:16">
      <c r="P200" s="127"/>
    </row>
    <row r="201" spans="16:16">
      <c r="P201" s="127"/>
    </row>
    <row r="202" spans="16:16">
      <c r="P202" s="127"/>
    </row>
    <row r="203" spans="16:16">
      <c r="P203" s="127"/>
    </row>
    <row r="204" spans="16:16">
      <c r="P204" s="127"/>
    </row>
    <row r="205" spans="16:16">
      <c r="P205" s="127"/>
    </row>
    <row r="206" spans="16:16">
      <c r="P206" s="127"/>
    </row>
    <row r="207" spans="16:16">
      <c r="P207" s="127"/>
    </row>
    <row r="208" spans="16:16">
      <c r="P208" s="127"/>
    </row>
    <row r="209" spans="16:16">
      <c r="P209" s="127"/>
    </row>
    <row r="210" spans="16:16">
      <c r="P210" s="127"/>
    </row>
    <row r="211" spans="16:16">
      <c r="P211" s="127"/>
    </row>
    <row r="212" spans="16:16">
      <c r="P212" s="127"/>
    </row>
    <row r="213" spans="16:16">
      <c r="P213" s="127"/>
    </row>
    <row r="214" spans="16:16">
      <c r="P214" s="127"/>
    </row>
    <row r="215" spans="16:16">
      <c r="P215" s="127"/>
    </row>
    <row r="216" spans="16:16">
      <c r="P216" s="127"/>
    </row>
    <row r="217" spans="16:16">
      <c r="P217" s="127"/>
    </row>
    <row r="218" spans="16:16">
      <c r="P218" s="127"/>
    </row>
    <row r="219" spans="16:16">
      <c r="P219" s="127"/>
    </row>
    <row r="220" spans="16:16">
      <c r="P220" s="127"/>
    </row>
    <row r="221" spans="16:16">
      <c r="P221" s="127"/>
    </row>
    <row r="222" spans="16:16">
      <c r="P222" s="127"/>
    </row>
    <row r="223" spans="16:16">
      <c r="P223" s="127"/>
    </row>
    <row r="224" spans="16:16">
      <c r="P224" s="127"/>
    </row>
    <row r="225" spans="16:16">
      <c r="P225" s="127"/>
    </row>
    <row r="226" spans="16:16">
      <c r="P226" s="127"/>
    </row>
    <row r="227" spans="16:16">
      <c r="P227" s="127"/>
    </row>
    <row r="228" spans="16:16">
      <c r="P228" s="127"/>
    </row>
    <row r="229" spans="16:16">
      <c r="P229" s="127"/>
    </row>
    <row r="230" spans="16:16">
      <c r="P230" s="127"/>
    </row>
    <row r="231" spans="16:16">
      <c r="P231" s="127"/>
    </row>
    <row r="232" spans="16:16">
      <c r="P232" s="127"/>
    </row>
    <row r="233" spans="16:16">
      <c r="P233" s="127"/>
    </row>
    <row r="234" spans="16:16">
      <c r="P234" s="127"/>
    </row>
    <row r="235" spans="16:16">
      <c r="P235" s="127"/>
    </row>
    <row r="236" spans="16:16">
      <c r="P236" s="127"/>
    </row>
    <row r="237" spans="16:16">
      <c r="P237" s="127"/>
    </row>
    <row r="238" spans="16:16">
      <c r="P238" s="127"/>
    </row>
    <row r="239" spans="16:16">
      <c r="P239" s="127"/>
    </row>
    <row r="240" spans="16:16">
      <c r="P240" s="127"/>
    </row>
    <row r="241" spans="16:16">
      <c r="P241" s="127"/>
    </row>
    <row r="242" spans="16:16">
      <c r="P242" s="127"/>
    </row>
    <row r="243" spans="16:16">
      <c r="P243" s="127"/>
    </row>
    <row r="244" spans="16:16">
      <c r="P244" s="127"/>
    </row>
    <row r="245" spans="16:16">
      <c r="P245" s="127"/>
    </row>
    <row r="246" spans="16:16">
      <c r="P246" s="127"/>
    </row>
    <row r="247" spans="16:16">
      <c r="P247" s="127"/>
    </row>
    <row r="248" spans="16:16">
      <c r="P248" s="127"/>
    </row>
    <row r="249" spans="16:16">
      <c r="P249" s="127"/>
    </row>
    <row r="250" spans="16:16">
      <c r="P250" s="127"/>
    </row>
    <row r="251" spans="16:16">
      <c r="P251" s="127"/>
    </row>
    <row r="252" spans="16:16">
      <c r="P252" s="127"/>
    </row>
    <row r="253" spans="16:16">
      <c r="P253" s="127"/>
    </row>
    <row r="254" spans="16:16">
      <c r="P254" s="127"/>
    </row>
    <row r="255" spans="16:16">
      <c r="P255" s="127"/>
    </row>
    <row r="256" spans="16:16">
      <c r="P256" s="127"/>
    </row>
    <row r="257" spans="16:16">
      <c r="P257" s="127"/>
    </row>
    <row r="258" spans="16:16">
      <c r="P258" s="127"/>
    </row>
    <row r="259" spans="16:16">
      <c r="P259" s="127"/>
    </row>
    <row r="260" spans="16:16">
      <c r="P260" s="127"/>
    </row>
    <row r="261" spans="16:16">
      <c r="P261" s="127"/>
    </row>
    <row r="262" spans="16:16">
      <c r="P262" s="127"/>
    </row>
    <row r="263" spans="16:16">
      <c r="P263" s="127"/>
    </row>
    <row r="264" spans="16:16">
      <c r="P264" s="127"/>
    </row>
    <row r="265" spans="16:16">
      <c r="P265" s="127"/>
    </row>
    <row r="266" spans="16:16">
      <c r="P266" s="127"/>
    </row>
    <row r="267" spans="16:16">
      <c r="P267" s="127"/>
    </row>
    <row r="268" spans="16:16">
      <c r="P268" s="127"/>
    </row>
    <row r="269" spans="16:16">
      <c r="P269" s="127"/>
    </row>
    <row r="270" spans="16:16">
      <c r="P270" s="127"/>
    </row>
    <row r="271" spans="16:16">
      <c r="P271" s="127"/>
    </row>
    <row r="272" spans="16:16">
      <c r="P272" s="129"/>
    </row>
  </sheetData>
  <sheetProtection password="D567" sheet="1" objects="1" scenarios="1" selectLockedCells="1"/>
  <mergeCells count="12">
    <mergeCell ref="B18:I18"/>
    <mergeCell ref="B20:I20"/>
    <mergeCell ref="B10:I10"/>
    <mergeCell ref="B14:I14"/>
    <mergeCell ref="B15:I15"/>
    <mergeCell ref="B11:I11"/>
    <mergeCell ref="B3:I3"/>
    <mergeCell ref="B4:I4"/>
    <mergeCell ref="B7:I7"/>
    <mergeCell ref="B5:I5"/>
    <mergeCell ref="B8:I8"/>
    <mergeCell ref="B17:I17"/>
  </mergeCells>
  <phoneticPr fontId="31" type="noConversion"/>
  <dataValidations count="3">
    <dataValidation type="list" allowBlank="1" showInputMessage="1" showErrorMessage="1" sqref="B8">
      <formula1>plans</formula1>
    </dataValidation>
    <dataValidation type="date" allowBlank="1" showInputMessage="1" showErrorMessage="1" errorTitle="Incorrect Date Format" error="Please enter date in format mm/dd/yyyy" sqref="B11">
      <formula1>39082</formula1>
      <formula2>73081</formula2>
    </dataValidation>
    <dataValidation type="date" allowBlank="1" showInputMessage="1" showErrorMessage="1" sqref="B18">
      <formula1>39082</formula1>
      <formula2>73081</formula2>
    </dataValidation>
  </dataValidations>
  <hyperlinks>
    <hyperlink ref="J4" location="'CB40'!A1" display="2. Statement of Income and Expenses - Data Entry"/>
    <hyperlink ref="J3" location="'CB20'!A1" display="1. Balance Sheet - Data Entry"/>
  </hyperlinks>
  <printOptions horizontalCentered="1" verticalCentered="1"/>
  <pageMargins left="0.75" right="0.75" top="1" bottom="1" header="0.5" footer="0.5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09"/>
  <sheetViews>
    <sheetView zoomScale="90" zoomScaleNormal="90" zoomScaleSheetLayoutView="75" workbookViewId="0">
      <pane ySplit="7" topLeftCell="A8" activePane="bottomLeft" state="frozen"/>
      <selection activeCell="B8" sqref="B8:I8"/>
      <selection pane="bottomLeft" activeCell="D11" sqref="D11"/>
    </sheetView>
  </sheetViews>
  <sheetFormatPr defaultColWidth="11" defaultRowHeight="12.75"/>
  <cols>
    <col min="1" max="1" width="11" style="1"/>
    <col min="2" max="2" width="70.140625" style="55" customWidth="1"/>
    <col min="3" max="3" width="16.5703125" style="5" customWidth="1"/>
    <col min="4" max="5" width="14.85546875" style="5" customWidth="1"/>
    <col min="6" max="6" width="15.140625" style="5" customWidth="1"/>
    <col min="7" max="7" width="16" style="5" customWidth="1"/>
    <col min="8" max="16384" width="11" style="1"/>
  </cols>
  <sheetData>
    <row r="1" spans="1:7" ht="12.75" customHeight="1">
      <c r="B1" s="78" t="str">
        <f>Name</f>
        <v xml:space="preserve"> SELECT PENSION PLAN</v>
      </c>
      <c r="C1" s="3"/>
      <c r="D1" s="4"/>
      <c r="E1" s="3"/>
      <c r="F1" s="130" t="s">
        <v>496</v>
      </c>
      <c r="G1" s="6"/>
    </row>
    <row r="2" spans="1:7">
      <c r="B2" s="2" t="s">
        <v>498</v>
      </c>
      <c r="D2" s="4"/>
      <c r="E2" s="3"/>
      <c r="G2"/>
    </row>
    <row r="3" spans="1:7">
      <c r="B3" s="7"/>
      <c r="C3" s="3"/>
      <c r="D3" s="4"/>
      <c r="E3" s="3"/>
      <c r="G3" s="6"/>
    </row>
    <row r="4" spans="1:7">
      <c r="B4" s="78" t="str">
        <f>"For the Period Ending "&amp;TEXT(reportdate,"Mmmm d, yyyy")</f>
        <v>For the Period Ending June 30, 2008</v>
      </c>
      <c r="C4" s="3"/>
      <c r="D4" s="4"/>
      <c r="E4" s="3"/>
      <c r="G4" s="6"/>
    </row>
    <row r="5" spans="1:7" s="8" customFormat="1" ht="12.75" customHeight="1">
      <c r="B5" s="9"/>
      <c r="C5" s="3"/>
      <c r="D5" s="4"/>
      <c r="E5" s="3"/>
      <c r="F5" s="5"/>
      <c r="G5" s="6"/>
    </row>
    <row r="6" spans="1:7" ht="13.5" customHeight="1">
      <c r="A6" s="10"/>
      <c r="B6" s="11"/>
      <c r="C6" s="210" t="s">
        <v>0</v>
      </c>
      <c r="D6" s="12" t="s">
        <v>1</v>
      </c>
      <c r="E6" s="13"/>
      <c r="F6" s="12" t="s">
        <v>2</v>
      </c>
      <c r="G6" s="13"/>
    </row>
    <row r="7" spans="1:7" ht="25.5">
      <c r="A7" s="10"/>
      <c r="B7" s="11"/>
      <c r="C7" s="211"/>
      <c r="D7" s="14" t="s">
        <v>3</v>
      </c>
      <c r="E7" s="15" t="s">
        <v>4</v>
      </c>
      <c r="F7" s="14" t="s">
        <v>3</v>
      </c>
      <c r="G7" s="15" t="s">
        <v>4</v>
      </c>
    </row>
    <row r="8" spans="1:7" ht="13.5" thickBot="1">
      <c r="A8" s="16">
        <v>1</v>
      </c>
      <c r="B8" s="17" t="s">
        <v>5</v>
      </c>
      <c r="C8" s="151">
        <f>D8+E8+F8+G8</f>
        <v>0</v>
      </c>
      <c r="D8" s="152">
        <f>D15+D71+D103+D118+D132</f>
        <v>0</v>
      </c>
      <c r="E8" s="152">
        <f>E15+E71+E103+E118+E132</f>
        <v>0</v>
      </c>
      <c r="F8" s="152">
        <f>F15+F71+F103+F118+F132</f>
        <v>0</v>
      </c>
      <c r="G8" s="152">
        <f>G15+G71+G103+G118+G132</f>
        <v>0</v>
      </c>
    </row>
    <row r="9" spans="1:7" ht="13.5" thickTop="1">
      <c r="A9" s="16"/>
      <c r="B9" s="17"/>
      <c r="C9" s="28"/>
      <c r="D9" s="29"/>
      <c r="E9" s="30"/>
      <c r="F9" s="31"/>
      <c r="G9" s="32"/>
    </row>
    <row r="10" spans="1:7">
      <c r="A10" s="16">
        <v>11</v>
      </c>
      <c r="B10" s="23" t="s">
        <v>6</v>
      </c>
      <c r="C10" s="18"/>
      <c r="D10" s="19"/>
      <c r="E10" s="20"/>
      <c r="F10" s="21"/>
      <c r="G10" s="22"/>
    </row>
    <row r="11" spans="1:7">
      <c r="A11" s="16">
        <v>1101</v>
      </c>
      <c r="B11" s="24" t="s">
        <v>7</v>
      </c>
      <c r="C11" s="18">
        <f>SUM(D11:G11)</f>
        <v>0</v>
      </c>
      <c r="D11" s="25"/>
      <c r="E11" s="26" t="s">
        <v>8</v>
      </c>
      <c r="F11" s="26" t="s">
        <v>8</v>
      </c>
      <c r="G11" s="25"/>
    </row>
    <row r="12" spans="1:7">
      <c r="A12" s="16">
        <v>1103</v>
      </c>
      <c r="B12" s="24" t="s">
        <v>9</v>
      </c>
      <c r="C12" s="18">
        <f>SUM(D12:G12)</f>
        <v>0</v>
      </c>
      <c r="D12" s="25"/>
      <c r="E12" s="25"/>
      <c r="F12" s="25"/>
      <c r="G12" s="25"/>
    </row>
    <row r="13" spans="1:7">
      <c r="A13" s="16">
        <v>1109</v>
      </c>
      <c r="B13" s="24" t="s">
        <v>10</v>
      </c>
      <c r="C13" s="18">
        <f>SUM(D13:G13)</f>
        <v>0</v>
      </c>
      <c r="D13" s="25"/>
      <c r="E13" s="25"/>
      <c r="F13" s="25"/>
      <c r="G13" s="25"/>
    </row>
    <row r="14" spans="1:7">
      <c r="A14" s="16"/>
      <c r="B14" s="11"/>
      <c r="C14" s="18"/>
      <c r="D14" s="19"/>
      <c r="E14" s="20"/>
      <c r="F14" s="21"/>
      <c r="G14" s="22"/>
    </row>
    <row r="15" spans="1:7" ht="13.5" thickBot="1">
      <c r="A15" s="16">
        <v>11</v>
      </c>
      <c r="B15" s="23" t="s">
        <v>11</v>
      </c>
      <c r="C15" s="27">
        <f>SUM(D15:G15)</f>
        <v>0</v>
      </c>
      <c r="D15" s="27">
        <f>SUM(D11:D13)</f>
        <v>0</v>
      </c>
      <c r="E15" s="27">
        <f>SUM(E11:E13)</f>
        <v>0</v>
      </c>
      <c r="F15" s="27">
        <f>SUM(F11:F13)</f>
        <v>0</v>
      </c>
      <c r="G15" s="27">
        <f>SUM(G11:G13)</f>
        <v>0</v>
      </c>
    </row>
    <row r="16" spans="1:7" ht="13.5" thickTop="1">
      <c r="A16" s="16"/>
      <c r="B16" s="11"/>
      <c r="C16" s="28"/>
      <c r="D16" s="29"/>
      <c r="E16" s="30"/>
      <c r="F16" s="31"/>
      <c r="G16" s="32"/>
    </row>
    <row r="17" spans="1:7">
      <c r="A17" s="16"/>
      <c r="B17" s="11"/>
      <c r="C17" s="18"/>
      <c r="D17" s="19"/>
      <c r="E17" s="20"/>
      <c r="F17" s="21"/>
      <c r="G17" s="22"/>
    </row>
    <row r="18" spans="1:7">
      <c r="A18" s="16">
        <v>13</v>
      </c>
      <c r="B18" s="23" t="s">
        <v>12</v>
      </c>
      <c r="C18" s="18"/>
      <c r="D18" s="19"/>
      <c r="E18" s="20"/>
      <c r="F18" s="21"/>
      <c r="G18" s="22"/>
    </row>
    <row r="19" spans="1:7">
      <c r="A19" s="16">
        <v>1301</v>
      </c>
      <c r="B19" s="24" t="s">
        <v>13</v>
      </c>
      <c r="C19" s="18">
        <f t="shared" ref="C19:C25" si="0">SUM(D19:G19)</f>
        <v>0</v>
      </c>
      <c r="D19" s="25"/>
      <c r="E19" s="25"/>
      <c r="F19" s="25"/>
      <c r="G19" s="25"/>
    </row>
    <row r="20" spans="1:7">
      <c r="A20" s="16">
        <v>1302</v>
      </c>
      <c r="B20" s="24" t="s">
        <v>14</v>
      </c>
      <c r="C20" s="18">
        <f t="shared" si="0"/>
        <v>0</v>
      </c>
      <c r="D20" s="19">
        <f>D21+D22</f>
        <v>0</v>
      </c>
      <c r="E20" s="19">
        <f>E21+E22</f>
        <v>0</v>
      </c>
      <c r="F20" s="19">
        <f>F21+F22</f>
        <v>0</v>
      </c>
      <c r="G20" s="19">
        <f>G21+G22</f>
        <v>0</v>
      </c>
    </row>
    <row r="21" spans="1:7">
      <c r="A21" s="16">
        <v>130201</v>
      </c>
      <c r="B21" s="33" t="s">
        <v>15</v>
      </c>
      <c r="C21" s="18">
        <f t="shared" si="0"/>
        <v>0</v>
      </c>
      <c r="D21" s="25"/>
      <c r="E21" s="25"/>
      <c r="F21" s="25"/>
      <c r="G21" s="25"/>
    </row>
    <row r="22" spans="1:7">
      <c r="A22" s="16">
        <v>130202</v>
      </c>
      <c r="B22" s="33" t="s">
        <v>16</v>
      </c>
      <c r="C22" s="18">
        <f t="shared" si="0"/>
        <v>0</v>
      </c>
      <c r="D22" s="25"/>
      <c r="E22" s="25"/>
      <c r="F22" s="25"/>
      <c r="G22" s="25"/>
    </row>
    <row r="23" spans="1:7">
      <c r="A23" s="16">
        <v>1303</v>
      </c>
      <c r="B23" s="24" t="s">
        <v>17</v>
      </c>
      <c r="C23" s="18">
        <f t="shared" si="0"/>
        <v>0</v>
      </c>
      <c r="D23" s="19">
        <f>D24+D25</f>
        <v>0</v>
      </c>
      <c r="E23" s="19">
        <f>E24+E25</f>
        <v>0</v>
      </c>
      <c r="F23" s="19">
        <f>F24+F25</f>
        <v>0</v>
      </c>
      <c r="G23" s="19">
        <f>G24+G25</f>
        <v>0</v>
      </c>
    </row>
    <row r="24" spans="1:7">
      <c r="A24" s="16">
        <v>130301</v>
      </c>
      <c r="B24" s="33" t="s">
        <v>15</v>
      </c>
      <c r="C24" s="18">
        <f t="shared" si="0"/>
        <v>0</v>
      </c>
      <c r="D24" s="25"/>
      <c r="E24" s="25"/>
      <c r="F24" s="25"/>
      <c r="G24" s="25"/>
    </row>
    <row r="25" spans="1:7">
      <c r="A25" s="16">
        <v>130302</v>
      </c>
      <c r="B25" s="33" t="s">
        <v>16</v>
      </c>
      <c r="C25" s="18">
        <f t="shared" si="0"/>
        <v>0</v>
      </c>
      <c r="D25" s="25"/>
      <c r="E25" s="25"/>
      <c r="F25" s="25"/>
      <c r="G25" s="25"/>
    </row>
    <row r="26" spans="1:7">
      <c r="A26" s="34">
        <v>13045</v>
      </c>
      <c r="B26" s="24" t="s">
        <v>167</v>
      </c>
      <c r="C26" s="18">
        <f t="shared" ref="C26:C32" si="1">SUM(D26:G26)</f>
        <v>0</v>
      </c>
      <c r="D26" s="19">
        <f>D27+D30</f>
        <v>0</v>
      </c>
      <c r="E26" s="19">
        <f>E27+E30</f>
        <v>0</v>
      </c>
      <c r="F26" s="19">
        <f>F27+F30</f>
        <v>0</v>
      </c>
      <c r="G26" s="19">
        <f>G27+G30</f>
        <v>0</v>
      </c>
    </row>
    <row r="27" spans="1:7">
      <c r="A27" s="34">
        <v>1304501</v>
      </c>
      <c r="B27" s="33" t="s">
        <v>19</v>
      </c>
      <c r="C27" s="18">
        <f t="shared" si="1"/>
        <v>0</v>
      </c>
      <c r="D27" s="19">
        <f>D28+D29</f>
        <v>0</v>
      </c>
      <c r="E27" s="19">
        <f>E28+E29</f>
        <v>0</v>
      </c>
      <c r="F27" s="19">
        <f>F28+F29</f>
        <v>0</v>
      </c>
      <c r="G27" s="19">
        <f>G28+G29</f>
        <v>0</v>
      </c>
    </row>
    <row r="28" spans="1:7">
      <c r="A28" s="34">
        <v>130450101</v>
      </c>
      <c r="B28" s="35" t="s">
        <v>15</v>
      </c>
      <c r="C28" s="18">
        <f t="shared" si="1"/>
        <v>0</v>
      </c>
      <c r="D28" s="25"/>
      <c r="E28" s="25"/>
      <c r="F28" s="25"/>
      <c r="G28" s="25"/>
    </row>
    <row r="29" spans="1:7">
      <c r="A29" s="34">
        <v>130450102</v>
      </c>
      <c r="B29" s="35" t="s">
        <v>16</v>
      </c>
      <c r="C29" s="18">
        <f t="shared" si="1"/>
        <v>0</v>
      </c>
      <c r="D29" s="25"/>
      <c r="E29" s="25"/>
      <c r="F29" s="25"/>
      <c r="G29" s="25"/>
    </row>
    <row r="30" spans="1:7">
      <c r="A30" s="34">
        <v>1304502</v>
      </c>
      <c r="B30" s="33" t="s">
        <v>49</v>
      </c>
      <c r="C30" s="18">
        <f t="shared" si="1"/>
        <v>0</v>
      </c>
      <c r="D30" s="19">
        <f>D31+D32</f>
        <v>0</v>
      </c>
      <c r="E30" s="19">
        <f>E31+E32</f>
        <v>0</v>
      </c>
      <c r="F30" s="19">
        <f>F31+F32</f>
        <v>0</v>
      </c>
      <c r="G30" s="19">
        <f>G31+G32</f>
        <v>0</v>
      </c>
    </row>
    <row r="31" spans="1:7">
      <c r="A31" s="34">
        <v>130450201</v>
      </c>
      <c r="B31" s="35" t="s">
        <v>15</v>
      </c>
      <c r="C31" s="18">
        <f t="shared" si="1"/>
        <v>0</v>
      </c>
      <c r="D31" s="25"/>
      <c r="E31" s="25"/>
      <c r="F31" s="25"/>
      <c r="G31" s="25"/>
    </row>
    <row r="32" spans="1:7">
      <c r="A32" s="34">
        <v>130450202</v>
      </c>
      <c r="B32" s="35" t="s">
        <v>16</v>
      </c>
      <c r="C32" s="18">
        <f t="shared" si="1"/>
        <v>0</v>
      </c>
      <c r="D32" s="25"/>
      <c r="E32" s="25"/>
      <c r="F32" s="25"/>
      <c r="G32" s="25"/>
    </row>
    <row r="33" spans="1:7">
      <c r="A33" s="34">
        <v>1306</v>
      </c>
      <c r="B33" s="24" t="s">
        <v>20</v>
      </c>
      <c r="C33" s="18">
        <f t="shared" ref="C33:C39" si="2">SUM(D33:G33)</f>
        <v>0</v>
      </c>
      <c r="D33" s="19">
        <f>D34+D35</f>
        <v>0</v>
      </c>
      <c r="E33" s="19">
        <f>E34+E35</f>
        <v>0</v>
      </c>
      <c r="F33" s="19">
        <f>F34+F35</f>
        <v>0</v>
      </c>
      <c r="G33" s="19">
        <f>G34+G35</f>
        <v>0</v>
      </c>
    </row>
    <row r="34" spans="1:7">
      <c r="A34" s="34">
        <v>130601201</v>
      </c>
      <c r="B34" s="35" t="s">
        <v>15</v>
      </c>
      <c r="C34" s="18">
        <f t="shared" si="2"/>
        <v>0</v>
      </c>
      <c r="D34" s="25"/>
      <c r="E34" s="25"/>
      <c r="F34" s="25"/>
      <c r="G34" s="25"/>
    </row>
    <row r="35" spans="1:7">
      <c r="A35" s="34">
        <v>130601202</v>
      </c>
      <c r="B35" s="35" t="s">
        <v>16</v>
      </c>
      <c r="C35" s="18">
        <f t="shared" si="2"/>
        <v>0</v>
      </c>
      <c r="D35" s="25"/>
      <c r="E35" s="25"/>
      <c r="F35" s="25"/>
      <c r="G35" s="25"/>
    </row>
    <row r="36" spans="1:7">
      <c r="A36" s="34">
        <v>1307</v>
      </c>
      <c r="B36" s="24" t="s">
        <v>21</v>
      </c>
      <c r="C36" s="18">
        <f t="shared" si="2"/>
        <v>0</v>
      </c>
      <c r="D36" s="19">
        <f>D37+D38</f>
        <v>0</v>
      </c>
      <c r="E36" s="19">
        <f>E37+E38</f>
        <v>0</v>
      </c>
      <c r="F36" s="19">
        <f>F37+F38</f>
        <v>0</v>
      </c>
      <c r="G36" s="19">
        <f>G37+G38</f>
        <v>0</v>
      </c>
    </row>
    <row r="37" spans="1:7">
      <c r="A37" s="34">
        <v>130701</v>
      </c>
      <c r="B37" s="33" t="s">
        <v>15</v>
      </c>
      <c r="C37" s="18">
        <f t="shared" si="2"/>
        <v>0</v>
      </c>
      <c r="D37" s="25"/>
      <c r="E37" s="25"/>
      <c r="F37" s="25"/>
      <c r="G37" s="25"/>
    </row>
    <row r="38" spans="1:7">
      <c r="A38" s="34">
        <v>130702</v>
      </c>
      <c r="B38" s="33" t="s">
        <v>16</v>
      </c>
      <c r="C38" s="18">
        <f t="shared" si="2"/>
        <v>0</v>
      </c>
      <c r="D38" s="25"/>
      <c r="E38" s="25"/>
      <c r="F38" s="25"/>
      <c r="G38" s="25"/>
    </row>
    <row r="39" spans="1:7">
      <c r="A39" s="34">
        <v>1308</v>
      </c>
      <c r="B39" s="24" t="s">
        <v>22</v>
      </c>
      <c r="C39" s="18">
        <f t="shared" si="2"/>
        <v>0</v>
      </c>
      <c r="D39" s="25"/>
      <c r="E39" s="25"/>
      <c r="F39" s="25"/>
      <c r="G39" s="25"/>
    </row>
    <row r="40" spans="1:7">
      <c r="A40" s="34">
        <v>1309</v>
      </c>
      <c r="B40" s="24" t="s">
        <v>23</v>
      </c>
      <c r="C40" s="18">
        <f t="shared" ref="C40:C49" si="3">SUM(D40:G40)</f>
        <v>0</v>
      </c>
      <c r="D40" s="18">
        <f>D41+D44+D47</f>
        <v>0</v>
      </c>
      <c r="E40" s="18">
        <f>E41+E44+E47</f>
        <v>0</v>
      </c>
      <c r="F40" s="18">
        <f>F41+F44+F47</f>
        <v>0</v>
      </c>
      <c r="G40" s="18">
        <f>G41+G44+G47</f>
        <v>0</v>
      </c>
    </row>
    <row r="41" spans="1:7">
      <c r="A41" s="34">
        <v>130901</v>
      </c>
      <c r="B41" s="36" t="s">
        <v>24</v>
      </c>
      <c r="C41" s="18">
        <f t="shared" si="3"/>
        <v>0</v>
      </c>
      <c r="D41" s="19">
        <f>D42+D43</f>
        <v>0</v>
      </c>
      <c r="E41" s="19">
        <f>E42+E43</f>
        <v>0</v>
      </c>
      <c r="F41" s="19">
        <f>F42+F43</f>
        <v>0</v>
      </c>
      <c r="G41" s="19">
        <f>G42+G43</f>
        <v>0</v>
      </c>
    </row>
    <row r="42" spans="1:7">
      <c r="A42" s="34">
        <v>13090101</v>
      </c>
      <c r="B42" s="33" t="s">
        <v>25</v>
      </c>
      <c r="C42" s="18">
        <f t="shared" si="3"/>
        <v>0</v>
      </c>
      <c r="D42" s="25"/>
      <c r="E42" s="25"/>
      <c r="F42" s="25"/>
      <c r="G42" s="25"/>
    </row>
    <row r="43" spans="1:7">
      <c r="A43" s="34">
        <v>13090102</v>
      </c>
      <c r="B43" s="33" t="s">
        <v>26</v>
      </c>
      <c r="C43" s="18">
        <f t="shared" si="3"/>
        <v>0</v>
      </c>
      <c r="D43" s="25"/>
      <c r="E43" s="25"/>
      <c r="F43" s="25"/>
      <c r="G43" s="25"/>
    </row>
    <row r="44" spans="1:7">
      <c r="A44" s="34">
        <v>130902</v>
      </c>
      <c r="B44" s="36" t="s">
        <v>27</v>
      </c>
      <c r="C44" s="18">
        <f t="shared" si="3"/>
        <v>0</v>
      </c>
      <c r="D44" s="19">
        <f>D45+D46</f>
        <v>0</v>
      </c>
      <c r="E44" s="19">
        <f>E45+E46</f>
        <v>0</v>
      </c>
      <c r="F44" s="19">
        <f>F45+F46</f>
        <v>0</v>
      </c>
      <c r="G44" s="19">
        <f>G45+G46</f>
        <v>0</v>
      </c>
    </row>
    <row r="45" spans="1:7">
      <c r="A45" s="34">
        <v>130902101</v>
      </c>
      <c r="B45" s="33" t="s">
        <v>25</v>
      </c>
      <c r="C45" s="18">
        <f t="shared" si="3"/>
        <v>0</v>
      </c>
      <c r="D45" s="25"/>
      <c r="E45" s="25"/>
      <c r="F45" s="25"/>
      <c r="G45" s="25"/>
    </row>
    <row r="46" spans="1:7">
      <c r="A46" s="34">
        <v>130902102</v>
      </c>
      <c r="B46" s="33" t="s">
        <v>26</v>
      </c>
      <c r="C46" s="18">
        <f t="shared" si="3"/>
        <v>0</v>
      </c>
      <c r="D46" s="25"/>
      <c r="E46" s="25"/>
      <c r="F46" s="25"/>
      <c r="G46" s="25"/>
    </row>
    <row r="47" spans="1:7">
      <c r="A47" s="34">
        <v>130903</v>
      </c>
      <c r="B47" s="36" t="s">
        <v>28</v>
      </c>
      <c r="C47" s="18">
        <f t="shared" si="3"/>
        <v>0</v>
      </c>
      <c r="D47" s="19">
        <f>D48+D49</f>
        <v>0</v>
      </c>
      <c r="E47" s="19">
        <f>E48+E49</f>
        <v>0</v>
      </c>
      <c r="F47" s="19">
        <f>F48+F49</f>
        <v>0</v>
      </c>
      <c r="G47" s="19">
        <f>G48+G49</f>
        <v>0</v>
      </c>
    </row>
    <row r="48" spans="1:7">
      <c r="A48" s="34">
        <v>13090301</v>
      </c>
      <c r="B48" s="33" t="s">
        <v>25</v>
      </c>
      <c r="C48" s="18">
        <f t="shared" si="3"/>
        <v>0</v>
      </c>
      <c r="D48" s="25"/>
      <c r="E48" s="25"/>
      <c r="F48" s="25"/>
      <c r="G48" s="25"/>
    </row>
    <row r="49" spans="1:7">
      <c r="A49" s="34">
        <v>13090302</v>
      </c>
      <c r="B49" s="33" t="s">
        <v>26</v>
      </c>
      <c r="C49" s="18">
        <f t="shared" si="3"/>
        <v>0</v>
      </c>
      <c r="D49" s="25"/>
      <c r="E49" s="25"/>
      <c r="F49" s="25"/>
      <c r="G49" s="25"/>
    </row>
    <row r="50" spans="1:7">
      <c r="A50" s="34">
        <v>1310</v>
      </c>
      <c r="B50" s="24" t="s">
        <v>29</v>
      </c>
      <c r="C50" s="18">
        <f t="shared" ref="C50:C65" si="4">SUM(D50:G50)</f>
        <v>0</v>
      </c>
      <c r="D50" s="19">
        <f>D51+D52</f>
        <v>0</v>
      </c>
      <c r="E50" s="19">
        <f>E51+E52</f>
        <v>0</v>
      </c>
      <c r="F50" s="19">
        <f>F51+F52</f>
        <v>0</v>
      </c>
      <c r="G50" s="19">
        <f>G51+G52</f>
        <v>0</v>
      </c>
    </row>
    <row r="51" spans="1:7">
      <c r="A51" s="34">
        <v>131001</v>
      </c>
      <c r="B51" s="33" t="s">
        <v>25</v>
      </c>
      <c r="C51" s="18">
        <f t="shared" si="4"/>
        <v>0</v>
      </c>
      <c r="D51" s="25"/>
      <c r="E51" s="25"/>
      <c r="F51" s="25"/>
      <c r="G51" s="25"/>
    </row>
    <row r="52" spans="1:7">
      <c r="A52" s="34">
        <v>131002</v>
      </c>
      <c r="B52" s="33" t="s">
        <v>26</v>
      </c>
      <c r="C52" s="18">
        <f t="shared" si="4"/>
        <v>0</v>
      </c>
      <c r="D52" s="25"/>
      <c r="E52" s="25"/>
      <c r="F52" s="25"/>
      <c r="G52" s="25"/>
    </row>
    <row r="53" spans="1:7">
      <c r="A53" s="34">
        <v>131101</v>
      </c>
      <c r="B53" s="24" t="s">
        <v>30</v>
      </c>
      <c r="C53" s="18">
        <f t="shared" si="4"/>
        <v>0</v>
      </c>
      <c r="D53" s="19">
        <f>D54+D55+D56</f>
        <v>0</v>
      </c>
      <c r="E53" s="19">
        <f>E54+E55+E56</f>
        <v>0</v>
      </c>
      <c r="F53" s="19">
        <f>F55+F56</f>
        <v>0</v>
      </c>
      <c r="G53" s="19">
        <f>G55+G56</f>
        <v>0</v>
      </c>
    </row>
    <row r="54" spans="1:7">
      <c r="A54" s="34">
        <v>13110101</v>
      </c>
      <c r="B54" s="36" t="s">
        <v>31</v>
      </c>
      <c r="C54" s="18">
        <f t="shared" si="4"/>
        <v>0</v>
      </c>
      <c r="D54" s="25"/>
      <c r="E54" s="25"/>
      <c r="F54" s="26" t="s">
        <v>8</v>
      </c>
      <c r="G54" s="26" t="s">
        <v>8</v>
      </c>
    </row>
    <row r="55" spans="1:7">
      <c r="A55" s="34">
        <v>13110102</v>
      </c>
      <c r="B55" s="36" t="s">
        <v>24</v>
      </c>
      <c r="C55" s="18">
        <f t="shared" si="4"/>
        <v>0</v>
      </c>
      <c r="D55" s="25"/>
      <c r="E55" s="25"/>
      <c r="F55" s="146"/>
      <c r="G55" s="25"/>
    </row>
    <row r="56" spans="1:7">
      <c r="A56" s="34">
        <v>13110109</v>
      </c>
      <c r="B56" s="36" t="s">
        <v>32</v>
      </c>
      <c r="C56" s="18">
        <f t="shared" si="4"/>
        <v>0</v>
      </c>
      <c r="D56" s="25"/>
      <c r="E56" s="25"/>
      <c r="F56" s="25"/>
      <c r="G56" s="25"/>
    </row>
    <row r="57" spans="1:7">
      <c r="A57" s="34">
        <v>131103</v>
      </c>
      <c r="B57" s="120" t="s">
        <v>33</v>
      </c>
      <c r="C57" s="18">
        <f t="shared" si="4"/>
        <v>0</v>
      </c>
      <c r="D57" s="19">
        <f>D58+D59</f>
        <v>0</v>
      </c>
      <c r="E57" s="19">
        <f>E58+E59</f>
        <v>0</v>
      </c>
      <c r="F57" s="19">
        <f>F58+F59</f>
        <v>0</v>
      </c>
      <c r="G57" s="19">
        <f>G58+G59</f>
        <v>0</v>
      </c>
    </row>
    <row r="58" spans="1:7">
      <c r="A58" s="34">
        <v>13110301</v>
      </c>
      <c r="B58" s="33" t="s">
        <v>15</v>
      </c>
      <c r="C58" s="18">
        <f t="shared" si="4"/>
        <v>0</v>
      </c>
      <c r="D58" s="25"/>
      <c r="E58" s="25"/>
      <c r="F58" s="25"/>
      <c r="G58" s="25"/>
    </row>
    <row r="59" spans="1:7">
      <c r="A59" s="34">
        <v>13110302</v>
      </c>
      <c r="B59" s="33" t="s">
        <v>16</v>
      </c>
      <c r="C59" s="18">
        <f t="shared" si="4"/>
        <v>0</v>
      </c>
      <c r="D59" s="25"/>
      <c r="E59" s="25"/>
      <c r="F59" s="25"/>
      <c r="G59" s="25"/>
    </row>
    <row r="60" spans="1:7">
      <c r="A60" s="34">
        <v>131104</v>
      </c>
      <c r="B60" s="120" t="s">
        <v>34</v>
      </c>
      <c r="C60" s="18">
        <f t="shared" si="4"/>
        <v>0</v>
      </c>
      <c r="D60" s="25"/>
      <c r="E60" s="25"/>
      <c r="F60" s="25"/>
      <c r="G60" s="25"/>
    </row>
    <row r="61" spans="1:7">
      <c r="A61" s="34">
        <v>131105</v>
      </c>
      <c r="B61" s="24" t="s">
        <v>35</v>
      </c>
      <c r="C61" s="18">
        <f t="shared" si="4"/>
        <v>0</v>
      </c>
      <c r="D61" s="25"/>
      <c r="E61" s="25"/>
      <c r="F61" s="25"/>
      <c r="G61" s="25"/>
    </row>
    <row r="62" spans="1:7">
      <c r="A62" s="34">
        <v>131106</v>
      </c>
      <c r="B62" s="24" t="s">
        <v>36</v>
      </c>
      <c r="C62" s="18">
        <f t="shared" si="4"/>
        <v>0</v>
      </c>
      <c r="D62" s="25"/>
      <c r="E62" s="25"/>
      <c r="F62" s="25"/>
      <c r="G62" s="25"/>
    </row>
    <row r="63" spans="1:7">
      <c r="A63" s="34">
        <v>131102</v>
      </c>
      <c r="B63" s="24" t="s">
        <v>37</v>
      </c>
      <c r="C63" s="18">
        <f t="shared" si="4"/>
        <v>0</v>
      </c>
      <c r="D63" s="25"/>
      <c r="E63" s="25"/>
      <c r="F63" s="25"/>
      <c r="G63" s="25"/>
    </row>
    <row r="64" spans="1:7">
      <c r="A64" s="34"/>
      <c r="B64" s="37"/>
      <c r="C64" s="18"/>
      <c r="D64" s="19"/>
      <c r="E64" s="19"/>
      <c r="F64" s="19"/>
      <c r="G64" s="22"/>
    </row>
    <row r="65" spans="1:7" ht="13.5" thickBot="1">
      <c r="A65" s="34" t="s">
        <v>38</v>
      </c>
      <c r="B65" s="23" t="s">
        <v>39</v>
      </c>
      <c r="C65" s="38">
        <f t="shared" si="4"/>
        <v>0</v>
      </c>
      <c r="D65" s="38">
        <f>D19+D20+D23+D26+D33+D36+D39+D40+D50+D53+D57+D60+D61+D62+D63</f>
        <v>0</v>
      </c>
      <c r="E65" s="38">
        <f>E19+E20+E23+E26+E33+E36+E39+E40+E50+E53+E57+E60+E61+E62+E63</f>
        <v>0</v>
      </c>
      <c r="F65" s="38">
        <f>F19+F20+F23+F26+F33+F36+F39+F40+F50+F53+F57+F60+F61+F62+F63</f>
        <v>0</v>
      </c>
      <c r="G65" s="38">
        <f>G19+G20+G23+G26+G33+G36+G39+G40+G50+G53+G57+G60+G61+G62+G63</f>
        <v>0</v>
      </c>
    </row>
    <row r="66" spans="1:7">
      <c r="A66" s="34"/>
      <c r="B66" s="39" t="s">
        <v>40</v>
      </c>
      <c r="C66" s="18"/>
      <c r="D66" s="19"/>
      <c r="E66" s="19"/>
      <c r="F66" s="19"/>
      <c r="G66" s="22"/>
    </row>
    <row r="67" spans="1:7">
      <c r="A67" s="34">
        <v>1312</v>
      </c>
      <c r="B67" s="24" t="s">
        <v>41</v>
      </c>
      <c r="C67" s="18">
        <f>SUM(D67:G67)</f>
        <v>0</v>
      </c>
      <c r="D67" s="19">
        <f>D68+D69</f>
        <v>0</v>
      </c>
      <c r="E67" s="19">
        <f>E68+E69</f>
        <v>0</v>
      </c>
      <c r="F67" s="19">
        <f>F68+F69</f>
        <v>0</v>
      </c>
      <c r="G67" s="19">
        <f>G68+G69</f>
        <v>0</v>
      </c>
    </row>
    <row r="68" spans="1:7">
      <c r="A68" s="34">
        <v>131201</v>
      </c>
      <c r="B68" s="33" t="s">
        <v>42</v>
      </c>
      <c r="C68" s="18">
        <f>SUM(D68:G68)</f>
        <v>0</v>
      </c>
      <c r="D68" s="25"/>
      <c r="E68" s="25"/>
      <c r="F68" s="25"/>
      <c r="G68" s="25"/>
    </row>
    <row r="69" spans="1:7">
      <c r="A69" s="34">
        <v>131202</v>
      </c>
      <c r="B69" s="33" t="s">
        <v>43</v>
      </c>
      <c r="C69" s="18">
        <f>SUM(D69:G69)</f>
        <v>0</v>
      </c>
      <c r="D69" s="25"/>
      <c r="E69" s="25"/>
      <c r="F69" s="25"/>
      <c r="G69" s="25"/>
    </row>
    <row r="70" spans="1:7">
      <c r="A70" s="34"/>
      <c r="B70" s="37"/>
      <c r="C70" s="18"/>
      <c r="D70" s="19"/>
      <c r="E70" s="19"/>
      <c r="F70" s="19"/>
      <c r="G70" s="22"/>
    </row>
    <row r="71" spans="1:7" ht="13.5" thickBot="1">
      <c r="A71" s="34">
        <v>13</v>
      </c>
      <c r="B71" s="23" t="s">
        <v>44</v>
      </c>
      <c r="C71" s="27">
        <f>SUM(D71:G71)</f>
        <v>0</v>
      </c>
      <c r="D71" s="27">
        <f>D65-D67</f>
        <v>0</v>
      </c>
      <c r="E71" s="27">
        <f>E65-E67</f>
        <v>0</v>
      </c>
      <c r="F71" s="27">
        <f>F65-F67</f>
        <v>0</v>
      </c>
      <c r="G71" s="27">
        <f>G65-G67</f>
        <v>0</v>
      </c>
    </row>
    <row r="72" spans="1:7" ht="13.5" thickTop="1">
      <c r="A72" s="34"/>
      <c r="B72" s="37"/>
      <c r="C72" s="18"/>
      <c r="D72" s="19"/>
      <c r="E72" s="19"/>
      <c r="F72" s="19"/>
      <c r="G72" s="22"/>
    </row>
    <row r="73" spans="1:7">
      <c r="A73" s="34"/>
      <c r="B73" s="37"/>
      <c r="C73" s="18"/>
      <c r="D73" s="19"/>
      <c r="E73" s="19"/>
      <c r="F73" s="19"/>
      <c r="G73" s="22"/>
    </row>
    <row r="74" spans="1:7">
      <c r="A74" s="34">
        <v>14</v>
      </c>
      <c r="B74" s="23" t="s">
        <v>45</v>
      </c>
      <c r="C74" s="18"/>
      <c r="D74" s="19"/>
      <c r="E74" s="19"/>
      <c r="F74" s="19"/>
      <c r="G74" s="22"/>
    </row>
    <row r="75" spans="1:7">
      <c r="A75" s="34">
        <v>1403</v>
      </c>
      <c r="B75" s="40" t="s">
        <v>46</v>
      </c>
      <c r="C75" s="41">
        <f>SUM(D75:G75)</f>
        <v>0</v>
      </c>
      <c r="D75" s="19">
        <f>D76</f>
        <v>0</v>
      </c>
      <c r="E75" s="19">
        <f>E76</f>
        <v>0</v>
      </c>
      <c r="F75" s="19">
        <f>F76</f>
        <v>0</v>
      </c>
      <c r="G75" s="19">
        <f>G76</f>
        <v>0</v>
      </c>
    </row>
    <row r="76" spans="1:7">
      <c r="A76" s="34">
        <v>140302</v>
      </c>
      <c r="B76" s="42" t="s">
        <v>47</v>
      </c>
      <c r="C76" s="41">
        <f>SUM(D76:G76)</f>
        <v>0</v>
      </c>
      <c r="D76" s="19">
        <f>D77+D78+D79+D82+D83+D84+D85</f>
        <v>0</v>
      </c>
      <c r="E76" s="19">
        <f>E77+E78+E79+E82+E83+E84+E85</f>
        <v>0</v>
      </c>
      <c r="F76" s="19">
        <f>F77+F78+F79+F82+F83+F84+F85</f>
        <v>0</v>
      </c>
      <c r="G76" s="19">
        <f>G77+G78+G79+G82+G83+G84+G85</f>
        <v>0</v>
      </c>
    </row>
    <row r="77" spans="1:7">
      <c r="A77" s="34">
        <v>14030201</v>
      </c>
      <c r="B77" s="43" t="s">
        <v>48</v>
      </c>
      <c r="C77" s="41">
        <f>SUM(D77:G77)</f>
        <v>0</v>
      </c>
      <c r="D77" s="25"/>
      <c r="E77" s="25"/>
      <c r="F77" s="25"/>
      <c r="G77" s="25"/>
    </row>
    <row r="78" spans="1:7">
      <c r="A78" s="34">
        <v>14030202</v>
      </c>
      <c r="B78" s="43" t="s">
        <v>166</v>
      </c>
      <c r="C78" s="41">
        <f>SUM(D78:G78)</f>
        <v>0</v>
      </c>
      <c r="D78" s="25"/>
      <c r="E78" s="25"/>
      <c r="F78" s="25"/>
      <c r="G78" s="25"/>
    </row>
    <row r="79" spans="1:7">
      <c r="A79" s="34">
        <v>140302034</v>
      </c>
      <c r="B79" s="33" t="s">
        <v>18</v>
      </c>
      <c r="C79" s="18">
        <f>SUM(D79:G79)</f>
        <v>0</v>
      </c>
      <c r="D79" s="19">
        <f>D80+D81</f>
        <v>0</v>
      </c>
      <c r="E79" s="19">
        <f>E80+E81</f>
        <v>0</v>
      </c>
      <c r="F79" s="19">
        <f>F80+F81</f>
        <v>0</v>
      </c>
      <c r="G79" s="19">
        <f>G80+G81</f>
        <v>0</v>
      </c>
    </row>
    <row r="80" spans="1:7">
      <c r="A80" s="34">
        <v>14030203</v>
      </c>
      <c r="B80" s="44" t="s">
        <v>49</v>
      </c>
      <c r="C80" s="41">
        <f t="shared" ref="C80:C85" si="5">SUM(D80:G80)</f>
        <v>0</v>
      </c>
      <c r="D80" s="25"/>
      <c r="E80" s="25"/>
      <c r="F80" s="25"/>
      <c r="G80" s="25"/>
    </row>
    <row r="81" spans="1:7">
      <c r="A81" s="34">
        <v>14030204</v>
      </c>
      <c r="B81" s="44" t="s">
        <v>19</v>
      </c>
      <c r="C81" s="41">
        <f t="shared" si="5"/>
        <v>0</v>
      </c>
      <c r="D81" s="25"/>
      <c r="E81" s="25"/>
      <c r="F81" s="25"/>
      <c r="G81" s="25"/>
    </row>
    <row r="82" spans="1:7">
      <c r="A82" s="34">
        <v>14030205</v>
      </c>
      <c r="B82" s="43" t="s">
        <v>24</v>
      </c>
      <c r="C82" s="41">
        <f t="shared" si="5"/>
        <v>0</v>
      </c>
      <c r="D82" s="25"/>
      <c r="E82" s="25"/>
      <c r="F82" s="25"/>
      <c r="G82" s="25"/>
    </row>
    <row r="83" spans="1:7">
      <c r="A83" s="34">
        <v>14030206</v>
      </c>
      <c r="B83" s="43" t="s">
        <v>27</v>
      </c>
      <c r="C83" s="41">
        <f t="shared" si="5"/>
        <v>0</v>
      </c>
      <c r="D83" s="25"/>
      <c r="E83" s="25"/>
      <c r="F83" s="25"/>
      <c r="G83" s="25"/>
    </row>
    <row r="84" spans="1:7">
      <c r="A84" s="34">
        <v>14030207</v>
      </c>
      <c r="B84" s="43" t="s">
        <v>50</v>
      </c>
      <c r="C84" s="41">
        <f t="shared" si="5"/>
        <v>0</v>
      </c>
      <c r="D84" s="25"/>
      <c r="E84" s="25"/>
      <c r="F84" s="25"/>
      <c r="G84" s="25"/>
    </row>
    <row r="85" spans="1:7">
      <c r="A85" s="34">
        <v>14030208</v>
      </c>
      <c r="B85" s="43" t="s">
        <v>51</v>
      </c>
      <c r="C85" s="41">
        <f t="shared" si="5"/>
        <v>0</v>
      </c>
      <c r="D85" s="25"/>
      <c r="E85" s="25"/>
      <c r="F85" s="25"/>
      <c r="G85" s="25"/>
    </row>
    <row r="86" spans="1:7">
      <c r="A86" s="34">
        <v>1405</v>
      </c>
      <c r="B86" s="42" t="s">
        <v>52</v>
      </c>
      <c r="C86" s="41">
        <f>SUM(D86:G86)</f>
        <v>0</v>
      </c>
      <c r="D86" s="19">
        <f>D87+D88+D89+D92+D93+D94+D95</f>
        <v>0</v>
      </c>
      <c r="E86" s="19">
        <f>E87+E88+E89+E92+E93+E94+E95</f>
        <v>0</v>
      </c>
      <c r="F86" s="19">
        <f>F87+F88+F89+F92+F93+F94+F95</f>
        <v>0</v>
      </c>
      <c r="G86" s="19">
        <f>G87+G88+G89+G92+G93+G94+G95</f>
        <v>0</v>
      </c>
    </row>
    <row r="87" spans="1:7">
      <c r="A87" s="34">
        <v>140501</v>
      </c>
      <c r="B87" s="43" t="s">
        <v>48</v>
      </c>
      <c r="C87" s="41">
        <f>SUM(D87:G87)</f>
        <v>0</v>
      </c>
      <c r="D87" s="25"/>
      <c r="E87" s="25"/>
      <c r="F87" s="25"/>
      <c r="G87" s="25"/>
    </row>
    <row r="88" spans="1:7">
      <c r="A88" s="34">
        <v>140502</v>
      </c>
      <c r="B88" s="43" t="s">
        <v>166</v>
      </c>
      <c r="C88" s="41">
        <f>SUM(D88:G88)</f>
        <v>0</v>
      </c>
      <c r="D88" s="25"/>
      <c r="E88" s="25"/>
      <c r="F88" s="25"/>
      <c r="G88" s="25"/>
    </row>
    <row r="89" spans="1:7">
      <c r="A89" s="34">
        <v>1405034</v>
      </c>
      <c r="B89" s="33" t="s">
        <v>18</v>
      </c>
      <c r="C89" s="18">
        <f>SUM(D89:G89)</f>
        <v>0</v>
      </c>
      <c r="D89" s="19">
        <f>D90+D91</f>
        <v>0</v>
      </c>
      <c r="E89" s="19">
        <f>E90+E91</f>
        <v>0</v>
      </c>
      <c r="F89" s="19">
        <f>F90+F91</f>
        <v>0</v>
      </c>
      <c r="G89" s="19">
        <f>G90+G91</f>
        <v>0</v>
      </c>
    </row>
    <row r="90" spans="1:7">
      <c r="A90" s="16">
        <v>140503</v>
      </c>
      <c r="B90" s="44" t="s">
        <v>49</v>
      </c>
      <c r="C90" s="41">
        <f t="shared" ref="C90:C95" si="6">SUM(D90:G90)</f>
        <v>0</v>
      </c>
      <c r="D90" s="25"/>
      <c r="E90" s="25"/>
      <c r="F90" s="25"/>
      <c r="G90" s="25"/>
    </row>
    <row r="91" spans="1:7">
      <c r="A91" s="16">
        <v>140504</v>
      </c>
      <c r="B91" s="44" t="s">
        <v>19</v>
      </c>
      <c r="C91" s="41">
        <f t="shared" si="6"/>
        <v>0</v>
      </c>
      <c r="D91" s="25"/>
      <c r="E91" s="25"/>
      <c r="F91" s="25"/>
      <c r="G91" s="25"/>
    </row>
    <row r="92" spans="1:7">
      <c r="A92" s="16">
        <v>140505</v>
      </c>
      <c r="B92" s="43" t="s">
        <v>24</v>
      </c>
      <c r="C92" s="41">
        <f t="shared" si="6"/>
        <v>0</v>
      </c>
      <c r="D92" s="25"/>
      <c r="E92" s="25"/>
      <c r="F92" s="25"/>
      <c r="G92" s="25"/>
    </row>
    <row r="93" spans="1:7">
      <c r="A93" s="16">
        <v>140506</v>
      </c>
      <c r="B93" s="43" t="s">
        <v>27</v>
      </c>
      <c r="C93" s="41">
        <f t="shared" si="6"/>
        <v>0</v>
      </c>
      <c r="D93" s="25"/>
      <c r="E93" s="25"/>
      <c r="F93" s="25"/>
      <c r="G93" s="25"/>
    </row>
    <row r="94" spans="1:7">
      <c r="A94" s="16">
        <v>140507</v>
      </c>
      <c r="B94" s="43" t="s">
        <v>50</v>
      </c>
      <c r="C94" s="41">
        <f t="shared" si="6"/>
        <v>0</v>
      </c>
      <c r="D94" s="25"/>
      <c r="E94" s="25"/>
      <c r="F94" s="25"/>
      <c r="G94" s="25"/>
    </row>
    <row r="95" spans="1:7">
      <c r="A95" s="16">
        <v>140508</v>
      </c>
      <c r="B95" s="43" t="s">
        <v>51</v>
      </c>
      <c r="C95" s="41">
        <f t="shared" si="6"/>
        <v>0</v>
      </c>
      <c r="D95" s="25"/>
      <c r="E95" s="25"/>
      <c r="F95" s="25"/>
      <c r="G95" s="25"/>
    </row>
    <row r="96" spans="1:7">
      <c r="A96" s="16"/>
      <c r="B96" s="45"/>
      <c r="C96" s="18"/>
      <c r="D96" s="19"/>
      <c r="E96" s="19"/>
      <c r="F96" s="19"/>
      <c r="G96" s="22"/>
    </row>
    <row r="97" spans="1:7" ht="13.5" thickBot="1">
      <c r="A97" s="16" t="s">
        <v>53</v>
      </c>
      <c r="B97" s="23" t="s">
        <v>54</v>
      </c>
      <c r="C97" s="38">
        <f>SUM(D97:G97)</f>
        <v>0</v>
      </c>
      <c r="D97" s="38">
        <f>D75+D86</f>
        <v>0</v>
      </c>
      <c r="E97" s="38">
        <f>E75+E86</f>
        <v>0</v>
      </c>
      <c r="F97" s="38">
        <f>F75+F86</f>
        <v>0</v>
      </c>
      <c r="G97" s="38">
        <f>G75+G86</f>
        <v>0</v>
      </c>
    </row>
    <row r="98" spans="1:7">
      <c r="A98" s="16"/>
      <c r="B98" s="23" t="s">
        <v>40</v>
      </c>
      <c r="C98" s="18"/>
      <c r="D98" s="19"/>
      <c r="E98" s="19"/>
      <c r="F98" s="19"/>
      <c r="G98" s="22"/>
    </row>
    <row r="99" spans="1:7">
      <c r="A99" s="16">
        <v>1409</v>
      </c>
      <c r="B99" s="45" t="s">
        <v>55</v>
      </c>
      <c r="C99" s="18">
        <f>SUM(D99:G99)</f>
        <v>0</v>
      </c>
      <c r="D99" s="19">
        <f>D100+D101</f>
        <v>0</v>
      </c>
      <c r="E99" s="19">
        <f>E100+E101</f>
        <v>0</v>
      </c>
      <c r="F99" s="19">
        <f>F100+F101</f>
        <v>0</v>
      </c>
      <c r="G99" s="19">
        <f>G100+G101</f>
        <v>0</v>
      </c>
    </row>
    <row r="100" spans="1:7">
      <c r="A100" s="16">
        <v>140901</v>
      </c>
      <c r="B100" s="43" t="s">
        <v>56</v>
      </c>
      <c r="C100" s="18">
        <f>SUM(D100:G100)</f>
        <v>0</v>
      </c>
      <c r="D100" s="25"/>
      <c r="E100" s="25"/>
      <c r="F100" s="25"/>
      <c r="G100" s="25"/>
    </row>
    <row r="101" spans="1:7">
      <c r="A101" s="16">
        <v>140902</v>
      </c>
      <c r="B101" s="43" t="s">
        <v>57</v>
      </c>
      <c r="C101" s="18">
        <f>SUM(D101:G101)</f>
        <v>0</v>
      </c>
      <c r="D101" s="25"/>
      <c r="E101" s="25"/>
      <c r="F101" s="25"/>
      <c r="G101" s="25"/>
    </row>
    <row r="102" spans="1:7">
      <c r="A102" s="16"/>
      <c r="B102" s="10"/>
      <c r="C102" s="18"/>
      <c r="D102" s="19"/>
      <c r="E102" s="19"/>
      <c r="F102" s="19"/>
      <c r="G102" s="22"/>
    </row>
    <row r="103" spans="1:7" ht="13.5" thickBot="1">
      <c r="A103" s="16">
        <v>14</v>
      </c>
      <c r="B103" s="46" t="s">
        <v>58</v>
      </c>
      <c r="C103" s="47">
        <f>SUM(D103:G103)</f>
        <v>0</v>
      </c>
      <c r="D103" s="47">
        <f>D97-D99</f>
        <v>0</v>
      </c>
      <c r="E103" s="47">
        <f>E97-E99</f>
        <v>0</v>
      </c>
      <c r="F103" s="47">
        <f>F97-F99</f>
        <v>0</v>
      </c>
      <c r="G103" s="47">
        <f>G97-G99</f>
        <v>0</v>
      </c>
    </row>
    <row r="104" spans="1:7" ht="13.5" thickTop="1">
      <c r="A104" s="16"/>
      <c r="B104" s="23"/>
      <c r="C104" s="18"/>
      <c r="D104" s="19"/>
      <c r="E104" s="19"/>
      <c r="F104" s="19"/>
      <c r="G104" s="22"/>
    </row>
    <row r="105" spans="1:7">
      <c r="A105" s="16"/>
      <c r="B105" s="11"/>
      <c r="C105" s="18"/>
      <c r="D105" s="19"/>
      <c r="E105" s="19"/>
      <c r="F105" s="19"/>
      <c r="G105" s="22"/>
    </row>
    <row r="106" spans="1:7">
      <c r="A106" s="16">
        <v>17</v>
      </c>
      <c r="B106" s="23" t="s">
        <v>59</v>
      </c>
      <c r="C106" s="18"/>
      <c r="D106" s="19"/>
      <c r="E106" s="19"/>
      <c r="F106" s="19"/>
      <c r="G106" s="22"/>
    </row>
    <row r="107" spans="1:7">
      <c r="A107" s="16">
        <v>1717</v>
      </c>
      <c r="B107" s="45" t="s">
        <v>60</v>
      </c>
      <c r="C107" s="48">
        <f>D107+E107+F107+G107</f>
        <v>0</v>
      </c>
      <c r="D107" s="25"/>
      <c r="E107" s="25"/>
      <c r="F107" s="25"/>
      <c r="G107" s="25"/>
    </row>
    <row r="108" spans="1:7">
      <c r="A108" s="16">
        <v>1701</v>
      </c>
      <c r="B108" s="45" t="s">
        <v>61</v>
      </c>
      <c r="C108" s="49">
        <f>SUM(D108:G108)</f>
        <v>0</v>
      </c>
      <c r="D108" s="25"/>
      <c r="E108" s="25"/>
      <c r="F108" s="25"/>
      <c r="G108" s="25"/>
    </row>
    <row r="109" spans="1:7">
      <c r="A109" s="16">
        <v>1703</v>
      </c>
      <c r="B109" s="45" t="s">
        <v>62</v>
      </c>
      <c r="C109" s="49">
        <f>SUM(D109:G109)</f>
        <v>0</v>
      </c>
      <c r="D109" s="25"/>
      <c r="E109" s="25"/>
      <c r="F109" s="25"/>
      <c r="G109" s="25"/>
    </row>
    <row r="110" spans="1:7">
      <c r="A110" s="16">
        <v>1718</v>
      </c>
      <c r="B110" s="45" t="s">
        <v>63</v>
      </c>
      <c r="C110" s="49">
        <f>SUM(D110:G110)</f>
        <v>0</v>
      </c>
      <c r="D110" s="25"/>
      <c r="E110" s="25"/>
      <c r="F110" s="25"/>
      <c r="G110" s="25"/>
    </row>
    <row r="111" spans="1:7">
      <c r="A111" s="16"/>
      <c r="B111" s="10"/>
      <c r="C111" s="18"/>
      <c r="D111" s="19"/>
      <c r="E111" s="19"/>
      <c r="F111" s="19"/>
      <c r="G111" s="22"/>
    </row>
    <row r="112" spans="1:7" ht="13.5" thickBot="1">
      <c r="A112" s="16"/>
      <c r="B112" s="23" t="s">
        <v>64</v>
      </c>
      <c r="C112" s="38">
        <f>SUM(D112:G112)</f>
        <v>0</v>
      </c>
      <c r="D112" s="38">
        <f>SUM(D107:D110)</f>
        <v>0</v>
      </c>
      <c r="E112" s="38">
        <f>SUM(E107:E110)</f>
        <v>0</v>
      </c>
      <c r="F112" s="38">
        <f>SUM(F107:F110)</f>
        <v>0</v>
      </c>
      <c r="G112" s="38">
        <f>SUM(G107:G110)</f>
        <v>0</v>
      </c>
    </row>
    <row r="113" spans="1:7">
      <c r="A113" s="16"/>
      <c r="B113" s="23" t="s">
        <v>40</v>
      </c>
      <c r="C113" s="18"/>
      <c r="D113" s="19"/>
      <c r="E113" s="19"/>
      <c r="F113" s="19"/>
      <c r="G113" s="22"/>
    </row>
    <row r="114" spans="1:7">
      <c r="A114" s="16">
        <v>1709</v>
      </c>
      <c r="B114" s="45" t="s">
        <v>65</v>
      </c>
      <c r="C114" s="49">
        <f>SUM(D114:G114)</f>
        <v>0</v>
      </c>
      <c r="D114" s="19">
        <f>D115+D116</f>
        <v>0</v>
      </c>
      <c r="E114" s="19">
        <f>E115+E116</f>
        <v>0</v>
      </c>
      <c r="F114" s="19">
        <f>F115+F116</f>
        <v>0</v>
      </c>
      <c r="G114" s="19">
        <f>G115+G116</f>
        <v>0</v>
      </c>
    </row>
    <row r="115" spans="1:7">
      <c r="A115" s="16">
        <v>170901</v>
      </c>
      <c r="B115" s="43" t="s">
        <v>66</v>
      </c>
      <c r="C115" s="49">
        <f>SUM(D115:G115)</f>
        <v>0</v>
      </c>
      <c r="D115" s="25"/>
      <c r="E115" s="25"/>
      <c r="F115" s="25"/>
      <c r="G115" s="25"/>
    </row>
    <row r="116" spans="1:7">
      <c r="A116" s="16">
        <v>170902</v>
      </c>
      <c r="B116" s="43" t="s">
        <v>32</v>
      </c>
      <c r="C116" s="49">
        <f>SUM(D116:G116)</f>
        <v>0</v>
      </c>
      <c r="D116" s="25"/>
      <c r="E116" s="25"/>
      <c r="F116" s="25"/>
      <c r="G116" s="25"/>
    </row>
    <row r="117" spans="1:7" ht="14.25" customHeight="1">
      <c r="A117" s="16"/>
      <c r="B117" s="10"/>
      <c r="C117" s="18"/>
      <c r="D117" s="19"/>
      <c r="E117" s="19"/>
      <c r="F117" s="19"/>
      <c r="G117" s="22"/>
    </row>
    <row r="118" spans="1:7" ht="13.5" thickBot="1">
      <c r="A118" s="16">
        <v>17</v>
      </c>
      <c r="B118" s="46" t="s">
        <v>67</v>
      </c>
      <c r="C118" s="50">
        <f>SUM(D118:G118)</f>
        <v>0</v>
      </c>
      <c r="D118" s="27">
        <f>D112-D114</f>
        <v>0</v>
      </c>
      <c r="E118" s="27">
        <f>E112-E114</f>
        <v>0</v>
      </c>
      <c r="F118" s="27">
        <f>F112-F114</f>
        <v>0</v>
      </c>
      <c r="G118" s="27">
        <f>G112-G114</f>
        <v>0</v>
      </c>
    </row>
    <row r="119" spans="1:7" ht="13.5" thickTop="1">
      <c r="A119" s="16"/>
      <c r="B119" s="11"/>
      <c r="C119" s="18"/>
      <c r="D119" s="19"/>
      <c r="E119" s="19"/>
      <c r="F119" s="19"/>
      <c r="G119" s="22"/>
    </row>
    <row r="120" spans="1:7">
      <c r="A120" s="16"/>
      <c r="B120" s="11"/>
      <c r="C120" s="18"/>
      <c r="D120" s="19"/>
      <c r="E120" s="19"/>
      <c r="F120" s="19"/>
      <c r="G120" s="22"/>
    </row>
    <row r="121" spans="1:7">
      <c r="A121" s="16">
        <v>19</v>
      </c>
      <c r="B121" s="23" t="s">
        <v>68</v>
      </c>
      <c r="C121" s="18"/>
      <c r="D121" s="19"/>
      <c r="E121" s="19"/>
      <c r="F121" s="19"/>
      <c r="G121" s="22"/>
    </row>
    <row r="122" spans="1:7">
      <c r="A122" s="16">
        <v>1901</v>
      </c>
      <c r="B122" s="45" t="s">
        <v>69</v>
      </c>
      <c r="C122" s="51">
        <f>SUM(D122:G122)</f>
        <v>0</v>
      </c>
      <c r="D122" s="25"/>
      <c r="E122" s="25"/>
      <c r="F122" s="25"/>
      <c r="G122" s="25"/>
    </row>
    <row r="123" spans="1:7">
      <c r="A123" s="16">
        <v>190903</v>
      </c>
      <c r="B123" s="24" t="s">
        <v>10</v>
      </c>
      <c r="C123" s="18">
        <f t="shared" ref="C123:C129" si="7">SUM(D123:G123)</f>
        <v>0</v>
      </c>
      <c r="D123" s="19">
        <f>SUM(D124:D130)</f>
        <v>0</v>
      </c>
      <c r="E123" s="19">
        <f>SUM(E124:E130)</f>
        <v>0</v>
      </c>
      <c r="F123" s="19">
        <f>SUM(F124:F130)</f>
        <v>0</v>
      </c>
      <c r="G123" s="19">
        <f>SUM(G124:G130)</f>
        <v>0</v>
      </c>
    </row>
    <row r="124" spans="1:7">
      <c r="A124" s="16" t="s">
        <v>70</v>
      </c>
      <c r="B124" s="52"/>
      <c r="C124" s="18">
        <f t="shared" si="7"/>
        <v>0</v>
      </c>
      <c r="D124" s="25"/>
      <c r="E124" s="25"/>
      <c r="F124" s="25"/>
      <c r="G124" s="25"/>
    </row>
    <row r="125" spans="1:7">
      <c r="A125" s="16" t="s">
        <v>71</v>
      </c>
      <c r="B125" s="52"/>
      <c r="C125" s="18">
        <f t="shared" si="7"/>
        <v>0</v>
      </c>
      <c r="D125" s="25"/>
      <c r="E125" s="25"/>
      <c r="F125" s="25"/>
      <c r="G125" s="25"/>
    </row>
    <row r="126" spans="1:7">
      <c r="A126" s="16" t="s">
        <v>72</v>
      </c>
      <c r="B126" s="52"/>
      <c r="C126" s="18">
        <f t="shared" si="7"/>
        <v>0</v>
      </c>
      <c r="D126" s="25"/>
      <c r="E126" s="25"/>
      <c r="F126" s="25"/>
      <c r="G126" s="25"/>
    </row>
    <row r="127" spans="1:7">
      <c r="A127" s="16" t="s">
        <v>73</v>
      </c>
      <c r="B127" s="52"/>
      <c r="C127" s="18">
        <f t="shared" si="7"/>
        <v>0</v>
      </c>
      <c r="D127" s="25"/>
      <c r="E127" s="25"/>
      <c r="F127" s="25"/>
      <c r="G127" s="25"/>
    </row>
    <row r="128" spans="1:7">
      <c r="A128" s="16" t="s">
        <v>74</v>
      </c>
      <c r="B128" s="52"/>
      <c r="C128" s="18">
        <f t="shared" si="7"/>
        <v>0</v>
      </c>
      <c r="D128" s="25"/>
      <c r="E128" s="25"/>
      <c r="F128" s="25"/>
      <c r="G128" s="25"/>
    </row>
    <row r="129" spans="1:7">
      <c r="A129" s="16" t="s">
        <v>75</v>
      </c>
      <c r="B129" s="52"/>
      <c r="C129" s="18">
        <f t="shared" si="7"/>
        <v>0</v>
      </c>
      <c r="D129" s="25"/>
      <c r="E129" s="25"/>
      <c r="F129" s="25"/>
      <c r="G129" s="25"/>
    </row>
    <row r="130" spans="1:7">
      <c r="A130" s="16" t="s">
        <v>76</v>
      </c>
      <c r="B130" s="52"/>
      <c r="C130" s="18">
        <f>SUM(D130:G130)</f>
        <v>0</v>
      </c>
      <c r="D130" s="25"/>
      <c r="E130" s="25"/>
      <c r="F130" s="25"/>
      <c r="G130" s="25"/>
    </row>
    <row r="131" spans="1:7">
      <c r="A131" s="16"/>
      <c r="B131" s="39"/>
      <c r="C131" s="18"/>
      <c r="D131" s="19"/>
      <c r="E131" s="19"/>
      <c r="F131" s="19"/>
      <c r="G131" s="22"/>
    </row>
    <row r="132" spans="1:7" ht="13.5" thickBot="1">
      <c r="A132" s="16">
        <v>19</v>
      </c>
      <c r="B132" s="23" t="s">
        <v>77</v>
      </c>
      <c r="C132" s="53">
        <f>SUM(D132:G132)</f>
        <v>0</v>
      </c>
      <c r="D132" s="53">
        <f>D122+D123</f>
        <v>0</v>
      </c>
      <c r="E132" s="53">
        <f>E122+E123</f>
        <v>0</v>
      </c>
      <c r="F132" s="53">
        <f>F122+F123</f>
        <v>0</v>
      </c>
      <c r="G132" s="53">
        <f>G122+G123</f>
        <v>0</v>
      </c>
    </row>
    <row r="133" spans="1:7" ht="13.5" thickTop="1">
      <c r="A133" s="16"/>
      <c r="B133" s="39"/>
      <c r="C133" s="18"/>
      <c r="D133" s="19"/>
      <c r="E133" s="19"/>
      <c r="F133" s="19"/>
      <c r="G133" s="22"/>
    </row>
    <row r="134" spans="1:7">
      <c r="A134" s="16"/>
      <c r="B134" s="39"/>
      <c r="C134" s="18"/>
      <c r="D134" s="19"/>
      <c r="E134" s="19"/>
      <c r="F134" s="19"/>
      <c r="G134" s="22"/>
    </row>
    <row r="135" spans="1:7">
      <c r="A135" s="16"/>
      <c r="B135" s="11"/>
      <c r="C135" s="121"/>
      <c r="D135" s="122"/>
      <c r="E135" s="122"/>
      <c r="F135" s="122"/>
      <c r="G135" s="123"/>
    </row>
    <row r="136" spans="1:7" ht="13.5" thickBot="1">
      <c r="A136" s="16">
        <v>2</v>
      </c>
      <c r="B136" s="17" t="s">
        <v>78</v>
      </c>
      <c r="C136" s="153">
        <f>SUM(D136:G136)</f>
        <v>0</v>
      </c>
      <c r="D136" s="152">
        <f>D141+D155</f>
        <v>0</v>
      </c>
      <c r="E136" s="152">
        <f>E141+E155</f>
        <v>0</v>
      </c>
      <c r="F136" s="152">
        <f>F141+F155</f>
        <v>0</v>
      </c>
      <c r="G136" s="152">
        <f>G141+G155</f>
        <v>0</v>
      </c>
    </row>
    <row r="137" spans="1:7" ht="13.5" thickTop="1">
      <c r="A137" s="16"/>
      <c r="B137" s="17"/>
      <c r="C137" s="28"/>
      <c r="D137" s="29"/>
      <c r="E137" s="29"/>
      <c r="F137" s="29"/>
      <c r="G137" s="32"/>
    </row>
    <row r="138" spans="1:7">
      <c r="A138" s="16">
        <v>2710</v>
      </c>
      <c r="B138" s="46" t="s">
        <v>79</v>
      </c>
      <c r="C138" s="18"/>
      <c r="D138" s="19"/>
      <c r="E138" s="19"/>
      <c r="F138" s="19"/>
      <c r="G138" s="22"/>
    </row>
    <row r="139" spans="1:7">
      <c r="A139" s="16">
        <v>271001</v>
      </c>
      <c r="B139" s="45" t="s">
        <v>80</v>
      </c>
      <c r="C139" s="54">
        <f>SUM(D139:G139)</f>
        <v>0</v>
      </c>
      <c r="D139" s="25"/>
      <c r="E139" s="25"/>
      <c r="F139" s="25"/>
      <c r="G139" s="25"/>
    </row>
    <row r="140" spans="1:7">
      <c r="A140" s="16"/>
      <c r="B140" s="39"/>
      <c r="C140" s="18"/>
      <c r="D140" s="19"/>
      <c r="E140" s="19"/>
      <c r="F140" s="19"/>
      <c r="G140" s="22"/>
    </row>
    <row r="141" spans="1:7" ht="13.5" thickBot="1">
      <c r="A141" s="16">
        <v>2710</v>
      </c>
      <c r="B141" s="46" t="s">
        <v>81</v>
      </c>
      <c r="C141" s="47">
        <f>SUM(D141:G141)</f>
        <v>0</v>
      </c>
      <c r="D141" s="47">
        <f>D139</f>
        <v>0</v>
      </c>
      <c r="E141" s="47">
        <f>E139</f>
        <v>0</v>
      </c>
      <c r="F141" s="47">
        <f>F139</f>
        <v>0</v>
      </c>
      <c r="G141" s="47">
        <f>G139</f>
        <v>0</v>
      </c>
    </row>
    <row r="142" spans="1:7" ht="13.5" thickTop="1">
      <c r="A142" s="16"/>
      <c r="B142" s="11"/>
      <c r="C142" s="18"/>
      <c r="D142" s="19"/>
      <c r="E142" s="19"/>
      <c r="F142" s="19"/>
      <c r="G142" s="22"/>
    </row>
    <row r="143" spans="1:7">
      <c r="A143" s="16"/>
      <c r="B143" s="11"/>
      <c r="C143" s="18"/>
      <c r="D143" s="19"/>
      <c r="E143" s="19"/>
      <c r="F143" s="19"/>
      <c r="G143" s="22"/>
    </row>
    <row r="144" spans="1:7">
      <c r="A144" s="16">
        <v>26</v>
      </c>
      <c r="B144" s="17" t="s">
        <v>82</v>
      </c>
      <c r="C144" s="18"/>
      <c r="D144" s="19"/>
      <c r="E144" s="19"/>
      <c r="F144" s="19"/>
      <c r="G144" s="22"/>
    </row>
    <row r="145" spans="1:7">
      <c r="A145" s="16">
        <v>2614</v>
      </c>
      <c r="B145" s="45" t="s">
        <v>83</v>
      </c>
      <c r="C145" s="54">
        <f t="shared" ref="C145:C153" si="8">SUM(D145:G145)</f>
        <v>0</v>
      </c>
      <c r="D145" s="25"/>
      <c r="E145" s="25"/>
      <c r="F145" s="25"/>
      <c r="G145" s="25"/>
    </row>
    <row r="146" spans="1:7">
      <c r="A146" s="16">
        <v>2615</v>
      </c>
      <c r="B146" s="45" t="s">
        <v>84</v>
      </c>
      <c r="C146" s="54">
        <f t="shared" si="8"/>
        <v>0</v>
      </c>
      <c r="D146" s="25"/>
      <c r="E146" s="25"/>
      <c r="F146" s="25"/>
      <c r="G146" s="25"/>
    </row>
    <row r="147" spans="1:7">
      <c r="A147" s="16">
        <v>2616</v>
      </c>
      <c r="B147" s="45" t="s">
        <v>85</v>
      </c>
      <c r="C147" s="54">
        <f t="shared" si="8"/>
        <v>0</v>
      </c>
      <c r="D147" s="25"/>
      <c r="E147" s="25"/>
      <c r="F147" s="25"/>
      <c r="G147" s="25"/>
    </row>
    <row r="148" spans="1:7">
      <c r="A148" s="16">
        <v>2617</v>
      </c>
      <c r="B148" s="45" t="s">
        <v>86</v>
      </c>
      <c r="C148" s="54">
        <f t="shared" si="8"/>
        <v>0</v>
      </c>
      <c r="D148" s="25"/>
      <c r="E148" s="25"/>
      <c r="F148" s="25"/>
      <c r="G148" s="25"/>
    </row>
    <row r="149" spans="1:7">
      <c r="A149" s="16">
        <v>2618</v>
      </c>
      <c r="B149" s="45" t="s">
        <v>87</v>
      </c>
      <c r="C149" s="54">
        <f t="shared" si="8"/>
        <v>0</v>
      </c>
      <c r="D149" s="25"/>
      <c r="E149" s="25"/>
      <c r="F149" s="25"/>
      <c r="G149" s="25"/>
    </row>
    <row r="150" spans="1:7">
      <c r="A150" s="16">
        <v>2611</v>
      </c>
      <c r="B150" s="24" t="s">
        <v>10</v>
      </c>
      <c r="C150" s="54">
        <f>SUM(D150:G150)</f>
        <v>0</v>
      </c>
      <c r="D150" s="19">
        <f>D151+D152+D153</f>
        <v>0</v>
      </c>
      <c r="E150" s="19">
        <f>E151+E152+E153</f>
        <v>0</v>
      </c>
      <c r="F150" s="19">
        <f>F151+F152+F153</f>
        <v>0</v>
      </c>
      <c r="G150" s="19">
        <f>G151+G152+G153</f>
        <v>0</v>
      </c>
    </row>
    <row r="151" spans="1:7">
      <c r="A151" s="16"/>
      <c r="B151" s="52"/>
      <c r="C151" s="18">
        <f t="shared" si="8"/>
        <v>0</v>
      </c>
      <c r="D151" s="25"/>
      <c r="E151" s="25"/>
      <c r="F151" s="25"/>
      <c r="G151" s="25"/>
    </row>
    <row r="152" spans="1:7">
      <c r="A152" s="16"/>
      <c r="B152" s="52"/>
      <c r="C152" s="18">
        <f t="shared" si="8"/>
        <v>0</v>
      </c>
      <c r="D152" s="25"/>
      <c r="E152" s="25"/>
      <c r="F152" s="25"/>
      <c r="G152" s="25"/>
    </row>
    <row r="153" spans="1:7">
      <c r="A153" s="16"/>
      <c r="B153" s="52"/>
      <c r="C153" s="18">
        <f t="shared" si="8"/>
        <v>0</v>
      </c>
      <c r="D153" s="25"/>
      <c r="E153" s="25"/>
      <c r="F153" s="25"/>
      <c r="G153" s="25"/>
    </row>
    <row r="154" spans="1:7">
      <c r="A154" s="16"/>
      <c r="B154" s="10"/>
      <c r="C154" s="18"/>
      <c r="D154" s="19"/>
      <c r="E154" s="19"/>
      <c r="F154" s="19"/>
      <c r="G154" s="22"/>
    </row>
    <row r="155" spans="1:7" ht="13.5" thickBot="1">
      <c r="A155" s="16">
        <v>26</v>
      </c>
      <c r="B155" s="46" t="s">
        <v>88</v>
      </c>
      <c r="C155" s="47">
        <f>SUM(D155:G155)</f>
        <v>0</v>
      </c>
      <c r="D155" s="47">
        <f>SUM(D145:D150)</f>
        <v>0</v>
      </c>
      <c r="E155" s="47">
        <f>SUM(E145:E150)</f>
        <v>0</v>
      </c>
      <c r="F155" s="47">
        <f>SUM(F145:F150)</f>
        <v>0</v>
      </c>
      <c r="G155" s="47">
        <f>SUM(G145:G150)</f>
        <v>0</v>
      </c>
    </row>
    <row r="156" spans="1:7" ht="13.5" thickTop="1">
      <c r="C156" s="56"/>
      <c r="D156" s="56"/>
      <c r="E156" s="56"/>
      <c r="F156" s="56"/>
      <c r="G156" s="56"/>
    </row>
    <row r="157" spans="1:7">
      <c r="C157" s="56"/>
      <c r="D157" s="56"/>
      <c r="E157" s="56"/>
      <c r="F157" s="56"/>
      <c r="G157" s="56"/>
    </row>
    <row r="158" spans="1:7">
      <c r="B158" s="57" t="s">
        <v>89</v>
      </c>
      <c r="C158" s="58"/>
      <c r="D158" s="58"/>
      <c r="E158" s="58"/>
      <c r="F158" s="58"/>
      <c r="G158" s="58"/>
    </row>
    <row r="159" spans="1:7">
      <c r="A159" s="59">
        <v>83070102</v>
      </c>
      <c r="B159" s="60" t="s">
        <v>90</v>
      </c>
      <c r="C159" s="61"/>
      <c r="E159" s="58"/>
      <c r="F159" s="58"/>
      <c r="G159" s="58"/>
    </row>
    <row r="160" spans="1:7">
      <c r="A160" s="59">
        <v>83070202</v>
      </c>
      <c r="B160" s="60" t="s">
        <v>91</v>
      </c>
      <c r="C160" s="62"/>
      <c r="E160" s="58"/>
      <c r="F160" s="58"/>
      <c r="G160" s="58"/>
    </row>
    <row r="161" spans="1:7">
      <c r="A161" s="59">
        <v>83070302</v>
      </c>
      <c r="B161" s="60" t="s">
        <v>92</v>
      </c>
      <c r="C161" s="63"/>
      <c r="D161" s="64"/>
      <c r="E161" s="58"/>
      <c r="F161" s="58"/>
      <c r="G161" s="58"/>
    </row>
    <row r="162" spans="1:7">
      <c r="D162" s="64"/>
    </row>
    <row r="163" spans="1:7">
      <c r="D163" s="64"/>
    </row>
    <row r="164" spans="1:7">
      <c r="D164" s="64"/>
    </row>
    <row r="165" spans="1:7">
      <c r="D165" s="64"/>
    </row>
    <row r="166" spans="1:7">
      <c r="D166" s="64"/>
    </row>
    <row r="167" spans="1:7">
      <c r="D167" s="64"/>
    </row>
    <row r="168" spans="1:7" ht="15.75">
      <c r="B168" s="65"/>
      <c r="D168" s="64"/>
      <c r="E168" s="212"/>
      <c r="F168" s="212"/>
      <c r="G168" s="212"/>
    </row>
    <row r="169" spans="1:7">
      <c r="B169" s="66" t="s">
        <v>93</v>
      </c>
      <c r="D169" s="64"/>
      <c r="F169" s="67" t="s">
        <v>94</v>
      </c>
    </row>
    <row r="170" spans="1:7">
      <c r="B170" s="68" t="s">
        <v>95</v>
      </c>
      <c r="D170" s="64"/>
    </row>
    <row r="171" spans="1:7">
      <c r="B171" s="69"/>
    </row>
    <row r="172" spans="1:7" ht="16.5" customHeight="1">
      <c r="B172" s="69"/>
    </row>
    <row r="173" spans="1:7" ht="15.75">
      <c r="B173" s="65"/>
      <c r="E173" s="212"/>
      <c r="F173" s="212"/>
      <c r="G173" s="212"/>
    </row>
    <row r="174" spans="1:7">
      <c r="B174" s="70" t="s">
        <v>96</v>
      </c>
      <c r="F174" s="67" t="s">
        <v>97</v>
      </c>
    </row>
    <row r="175" spans="1:7">
      <c r="B175" s="68" t="s">
        <v>95</v>
      </c>
      <c r="D175" s="64"/>
    </row>
    <row r="176" spans="1:7">
      <c r="B176" s="68"/>
    </row>
    <row r="177" spans="2:7">
      <c r="B177" s="68"/>
    </row>
    <row r="178" spans="2:7" ht="15.75">
      <c r="B178" s="65"/>
      <c r="E178" s="212"/>
      <c r="F178" s="212"/>
      <c r="G178" s="212"/>
    </row>
    <row r="179" spans="2:7">
      <c r="B179" s="70" t="s">
        <v>98</v>
      </c>
      <c r="F179" s="71" t="s">
        <v>99</v>
      </c>
    </row>
    <row r="180" spans="2:7">
      <c r="B180" s="72" t="s">
        <v>100</v>
      </c>
    </row>
    <row r="181" spans="2:7" ht="18" customHeight="1">
      <c r="B181" s="73"/>
    </row>
    <row r="182" spans="2:7">
      <c r="B182" s="74"/>
    </row>
    <row r="183" spans="2:7">
      <c r="B183" s="75"/>
    </row>
    <row r="184" spans="2:7">
      <c r="B184" s="76"/>
    </row>
    <row r="185" spans="2:7" ht="14.25" customHeight="1">
      <c r="B185" s="76"/>
    </row>
    <row r="186" spans="2:7">
      <c r="B186" s="76"/>
    </row>
    <row r="197" ht="17.25" customHeight="1"/>
    <row r="209" ht="15.75" customHeight="1"/>
  </sheetData>
  <sheetProtection password="D567" sheet="1" selectLockedCells="1"/>
  <mergeCells count="4">
    <mergeCell ref="C6:C7"/>
    <mergeCell ref="E178:G178"/>
    <mergeCell ref="E173:G173"/>
    <mergeCell ref="E168:G168"/>
  </mergeCells>
  <phoneticPr fontId="0" type="noConversion"/>
  <dataValidations count="5">
    <dataValidation type="decimal" allowBlank="1" showInputMessage="1" showErrorMessage="1" errorTitle=" numeric values only" error="Please input numeric values only" sqref="C159:C161 D150:G150 C151:C153 C124:C130 C155:G155 C123:G123 C141:G141 C103:G103 C99:C101 C75:C95 C19:C63 E8:F8 G8:G10 D8:D10 C16:D18 D14 G14 C8:C14 G16:G18 C67:C69">
      <formula1>-100000000000</formula1>
      <formula2>100000000000</formula2>
    </dataValidation>
    <dataValidation type="decimal" allowBlank="1" showInputMessage="1" showErrorMessage="1" errorTitle="Invalid Data Entry!" error="Please input numeric values only." sqref="D139:G139 D145:G149 D124:G130 D151:G153 D100:G101 D107:G110 D114:G116 D122:G122 D90:G95 D34:G35 D45:G46 D37:G39 D42:G43 D48:G49 D68:G69 D51:G56 D28:G29 D58:G63 G11:G12 D11:D12 E12:F12 D13:G13 D19:G19 D21:G22 D24:G25 D31:G32 D76:G78 D80:G88">
      <formula1>-100000000000</formula1>
      <formula2>100000000000</formula2>
    </dataValidation>
    <dataValidation type="decimal" allowBlank="1" showInputMessage="1" showErrorMessage="1" errorTitle="numeric values only" error="Please input numeric values only" sqref="C154:G154 C140:G140 C142:G144 C131:G131 D99:G99 C102:G102 C98:G98 C104:G106 C96:G96 C117:G117 C113:G113 C111:G111 C119:G121 C137:C138 C133:C135 D133:G138 C72:C74 D57:G57 D50:G50 D33:G33 D36:G36 D40:G41 D44:G44 D47:G47 D67:G67 C70:G70 D72:G75 C64:G64 C66:G66 D79:G79 D20:G20 D23:G23 D26:G27 D30:G30 D89:G89">
      <formula1>-100000000000</formula1>
      <formula2>100000000000</formula2>
    </dataValidation>
    <dataValidation type="decimal" allowBlank="1" showInputMessage="1" showErrorMessage="1" errorTitle="Numeric Values only" error="Please input numeric values only" sqref="D156:G157">
      <formula1>-100000000000</formula1>
      <formula2>100000000000</formula2>
    </dataValidation>
    <dataValidation allowBlank="1" showInputMessage="1" showErrorMessage="1" errorTitle="numeric values only" error="Please input numeric values only" sqref="E11:F11"/>
  </dataValidations>
  <hyperlinks>
    <hyperlink ref="B10" location="'CB20'!A6" display="11.  LIQUID FUNDS"/>
    <hyperlink ref="B74" location="'CB20'!A8" display=" 14.  NET LOANS"/>
    <hyperlink ref="B106" location="'CB20'!A10" display=" 17.  ACCOUNTS RECEIVABLES (NET)"/>
    <hyperlink ref="B121" location="'CB20'!A12" display=" 19.  PREPAID EXPENSES &amp; OTHER ASSETS"/>
    <hyperlink ref="B144" location="'CB20'!A21" display="26. OTHER CURRENT LIABILITIES"/>
    <hyperlink ref="B18" location="'CB20'!A7" display="13.  INVESTMENTS"/>
    <hyperlink ref="B112" location="'CB20'!A10" display=" 17.  ACCOUNTS RECEIVABLES (NET)"/>
    <hyperlink ref="F1" location="Cover!A1" display="Back to Main"/>
  </hyperlinks>
  <pageMargins left="0.5" right="0.25" top="0.62" bottom="0.43" header="0.32" footer="0.25"/>
  <pageSetup paperSize="9" scale="61" fitToHeight="0" orientation="portrait" r:id="rId1"/>
  <headerFooter alignWithMargins="0">
    <oddHeader>&amp;RCB20 PENSION
BALANCE SHEET</oddHeader>
    <oddFooter>&amp;R&amp;P of &amp;N</oddFooter>
  </headerFooter>
  <rowBreaks count="2" manualBreakCount="2">
    <brk id="71" max="6" man="1"/>
    <brk id="134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Q146"/>
  <sheetViews>
    <sheetView zoomScale="85" zoomScaleNormal="85" zoomScaleSheetLayoutView="100" workbookViewId="0">
      <pane ySplit="7" topLeftCell="A8" activePane="bottomLeft" state="frozen"/>
      <selection activeCell="B8" sqref="B8:I8"/>
      <selection pane="bottomLeft" activeCell="E9" sqref="E9"/>
    </sheetView>
  </sheetViews>
  <sheetFormatPr defaultRowHeight="12"/>
  <cols>
    <col min="1" max="1" width="10.42578125" style="77" bestFit="1" customWidth="1"/>
    <col min="2" max="2" width="61.140625" style="79" customWidth="1"/>
    <col min="3" max="3" width="8.7109375" style="79" customWidth="1"/>
    <col min="4" max="4" width="13.7109375" style="79" customWidth="1"/>
    <col min="5" max="5" width="14.7109375" style="79" customWidth="1"/>
    <col min="6" max="6" width="15.7109375" style="79" customWidth="1"/>
    <col min="7" max="16384" width="9.140625" style="79"/>
  </cols>
  <sheetData>
    <row r="1" spans="1:6" ht="12.75">
      <c r="B1" s="78" t="str">
        <f>Name</f>
        <v xml:space="preserve"> SELECT PENSION PLAN</v>
      </c>
      <c r="C1" s="78"/>
      <c r="E1" s="80"/>
      <c r="F1" s="154" t="s">
        <v>496</v>
      </c>
    </row>
    <row r="2" spans="1:6" ht="12.75">
      <c r="B2" s="78" t="s">
        <v>499</v>
      </c>
      <c r="C2" s="78"/>
      <c r="D2"/>
      <c r="E2" s="80"/>
      <c r="F2" s="5"/>
    </row>
    <row r="3" spans="1:6">
      <c r="B3" s="81"/>
      <c r="C3" s="81"/>
      <c r="E3" s="80"/>
      <c r="F3" s="80"/>
    </row>
    <row r="4" spans="1:6" ht="12.75">
      <c r="B4" s="78" t="str">
        <f>"For the Period Ending "&amp;TEXT(reportdate,"Mmmm d, yyyy")</f>
        <v>For the Period Ending June 30, 2008</v>
      </c>
      <c r="C4" s="81"/>
      <c r="E4" s="80"/>
      <c r="F4" s="80"/>
    </row>
    <row r="5" spans="1:6">
      <c r="D5" s="82"/>
      <c r="E5" s="82"/>
      <c r="F5" s="82"/>
    </row>
    <row r="6" spans="1:6">
      <c r="D6" s="215" t="s">
        <v>502</v>
      </c>
      <c r="E6" s="216"/>
      <c r="F6" s="217"/>
    </row>
    <row r="7" spans="1:6" ht="25.5">
      <c r="D7" s="83" t="s">
        <v>0</v>
      </c>
      <c r="E7" s="14" t="s">
        <v>3</v>
      </c>
      <c r="F7" s="15" t="s">
        <v>4</v>
      </c>
    </row>
    <row r="8" spans="1:6">
      <c r="D8" s="84"/>
      <c r="E8" s="84"/>
      <c r="F8" s="84"/>
    </row>
    <row r="9" spans="1:6" ht="12.75">
      <c r="A9" s="59">
        <v>830801</v>
      </c>
      <c r="B9" s="85" t="s">
        <v>101</v>
      </c>
      <c r="C9" s="85"/>
      <c r="D9" s="86">
        <f>SUM(E9:F9)</f>
        <v>0</v>
      </c>
      <c r="E9" s="25"/>
      <c r="F9" s="25"/>
    </row>
    <row r="10" spans="1:6">
      <c r="A10" s="59"/>
      <c r="D10" s="87"/>
      <c r="E10" s="87"/>
      <c r="F10" s="87"/>
    </row>
    <row r="11" spans="1:6">
      <c r="A11" s="59"/>
      <c r="D11" s="88"/>
      <c r="E11" s="88"/>
      <c r="F11" s="88"/>
    </row>
    <row r="12" spans="1:6" s="90" customFormat="1">
      <c r="A12" s="59">
        <v>4</v>
      </c>
      <c r="B12" s="89" t="s">
        <v>102</v>
      </c>
      <c r="C12" s="89"/>
      <c r="D12" s="119">
        <f>SUM(E12:F12)</f>
        <v>0</v>
      </c>
      <c r="E12" s="95">
        <f>E22+E28+E41+E43+E45+E55</f>
        <v>0</v>
      </c>
      <c r="F12" s="95">
        <f>F22+F28+F41+F43+F45+F55</f>
        <v>0</v>
      </c>
    </row>
    <row r="13" spans="1:6" s="90" customFormat="1">
      <c r="A13" s="59"/>
      <c r="D13" s="88"/>
      <c r="E13" s="88"/>
      <c r="F13" s="88"/>
    </row>
    <row r="14" spans="1:6" s="90" customFormat="1">
      <c r="A14" s="59">
        <v>412</v>
      </c>
      <c r="B14" s="89" t="s">
        <v>103</v>
      </c>
      <c r="C14" s="89"/>
      <c r="D14" s="91"/>
      <c r="E14" s="91"/>
      <c r="F14" s="91"/>
    </row>
    <row r="15" spans="1:6" s="90" customFormat="1">
      <c r="A15" s="59">
        <v>41201</v>
      </c>
      <c r="B15" s="92" t="s">
        <v>104</v>
      </c>
      <c r="C15" s="92"/>
      <c r="D15" s="86">
        <f t="shared" ref="D15:D20" si="0">SUM(E15:F15)</f>
        <v>0</v>
      </c>
      <c r="E15" s="86">
        <f>E16+E17</f>
        <v>0</v>
      </c>
      <c r="F15" s="86">
        <f>F16+F17</f>
        <v>0</v>
      </c>
    </row>
    <row r="16" spans="1:6" s="90" customFormat="1" ht="12.75">
      <c r="A16" s="59">
        <v>4120101</v>
      </c>
      <c r="B16" s="93" t="s">
        <v>105</v>
      </c>
      <c r="C16" s="92"/>
      <c r="D16" s="86">
        <f t="shared" si="0"/>
        <v>0</v>
      </c>
      <c r="E16" s="25"/>
      <c r="F16" s="25"/>
    </row>
    <row r="17" spans="1:6" s="90" customFormat="1" ht="12.75">
      <c r="A17" s="59">
        <v>4120102</v>
      </c>
      <c r="B17" s="93" t="s">
        <v>106</v>
      </c>
      <c r="C17" s="92"/>
      <c r="D17" s="86">
        <f t="shared" si="0"/>
        <v>0</v>
      </c>
      <c r="E17" s="25"/>
      <c r="F17" s="25"/>
    </row>
    <row r="18" spans="1:6" s="90" customFormat="1">
      <c r="A18" s="59">
        <v>41202</v>
      </c>
      <c r="B18" s="92" t="s">
        <v>107</v>
      </c>
      <c r="C18" s="92"/>
      <c r="D18" s="86">
        <f t="shared" si="0"/>
        <v>0</v>
      </c>
      <c r="E18" s="86">
        <f>E19+E20</f>
        <v>0</v>
      </c>
      <c r="F18" s="86">
        <f>F19+F20</f>
        <v>0</v>
      </c>
    </row>
    <row r="19" spans="1:6" s="90" customFormat="1" ht="12.75">
      <c r="A19" s="59">
        <v>4120201</v>
      </c>
      <c r="B19" s="93" t="s">
        <v>105</v>
      </c>
      <c r="C19" s="93"/>
      <c r="D19" s="86">
        <f t="shared" si="0"/>
        <v>0</v>
      </c>
      <c r="E19" s="25"/>
      <c r="F19" s="25"/>
    </row>
    <row r="20" spans="1:6" s="90" customFormat="1" ht="12.75">
      <c r="A20" s="59">
        <v>4120202</v>
      </c>
      <c r="B20" s="93" t="s">
        <v>108</v>
      </c>
      <c r="C20" s="92"/>
      <c r="D20" s="86">
        <f t="shared" si="0"/>
        <v>0</v>
      </c>
      <c r="E20" s="25"/>
      <c r="F20" s="25"/>
    </row>
    <row r="21" spans="1:6" s="90" customFormat="1">
      <c r="A21" s="59"/>
      <c r="B21" s="92"/>
      <c r="C21" s="92"/>
      <c r="D21" s="94"/>
      <c r="E21" s="94"/>
      <c r="F21" s="94"/>
    </row>
    <row r="22" spans="1:6" s="90" customFormat="1">
      <c r="A22" s="59">
        <v>412</v>
      </c>
      <c r="B22" s="89" t="s">
        <v>109</v>
      </c>
      <c r="C22" s="89"/>
      <c r="D22" s="95">
        <f>SUM(E22:F22)</f>
        <v>0</v>
      </c>
      <c r="E22" s="95">
        <f>E15+E18</f>
        <v>0</v>
      </c>
      <c r="F22" s="95">
        <f>F15+F18</f>
        <v>0</v>
      </c>
    </row>
    <row r="23" spans="1:6" s="90" customFormat="1">
      <c r="A23" s="59"/>
      <c r="B23" s="89"/>
      <c r="C23" s="89"/>
      <c r="D23" s="87"/>
      <c r="E23" s="87"/>
      <c r="F23" s="87"/>
    </row>
    <row r="24" spans="1:6" s="90" customFormat="1" ht="12.75">
      <c r="A24" s="59">
        <v>413</v>
      </c>
      <c r="B24" s="96" t="s">
        <v>110</v>
      </c>
      <c r="C24" s="92"/>
      <c r="D24" s="97"/>
      <c r="E24" s="97"/>
      <c r="F24" s="97"/>
    </row>
    <row r="25" spans="1:6" s="90" customFormat="1" ht="12.75">
      <c r="A25" s="59">
        <v>41301</v>
      </c>
      <c r="B25" s="98" t="s">
        <v>111</v>
      </c>
      <c r="C25" s="93"/>
      <c r="D25" s="86">
        <f>SUM(E25:F25)</f>
        <v>0</v>
      </c>
      <c r="E25" s="25"/>
      <c r="F25" s="25"/>
    </row>
    <row r="26" spans="1:6" s="90" customFormat="1" ht="12.75">
      <c r="A26" s="59">
        <v>41302</v>
      </c>
      <c r="B26" s="98" t="s">
        <v>112</v>
      </c>
      <c r="C26" s="93"/>
      <c r="D26" s="86">
        <f>SUM(E26:F26)</f>
        <v>0</v>
      </c>
      <c r="E26" s="25"/>
      <c r="F26" s="25"/>
    </row>
    <row r="27" spans="1:6" s="90" customFormat="1">
      <c r="A27" s="59"/>
      <c r="D27" s="94"/>
      <c r="E27" s="94"/>
      <c r="F27" s="94"/>
    </row>
    <row r="28" spans="1:6" s="90" customFormat="1">
      <c r="A28" s="59">
        <v>413</v>
      </c>
      <c r="B28" s="96" t="s">
        <v>113</v>
      </c>
      <c r="D28" s="95">
        <f>SUM(E28:F28)</f>
        <v>0</v>
      </c>
      <c r="E28" s="95">
        <f>SUM(E25:E26)</f>
        <v>0</v>
      </c>
      <c r="F28" s="95">
        <f>SUM(F25:F26)</f>
        <v>0</v>
      </c>
    </row>
    <row r="29" spans="1:6" s="90" customFormat="1">
      <c r="A29" s="59"/>
      <c r="D29" s="87"/>
      <c r="E29" s="87"/>
      <c r="F29" s="87"/>
    </row>
    <row r="30" spans="1:6">
      <c r="A30" s="77">
        <v>401</v>
      </c>
      <c r="B30" s="89" t="s">
        <v>114</v>
      </c>
      <c r="C30" s="89"/>
    </row>
    <row r="31" spans="1:6" ht="12.75">
      <c r="A31" s="77">
        <v>40103</v>
      </c>
      <c r="B31" s="92" t="s">
        <v>115</v>
      </c>
      <c r="C31" s="92"/>
      <c r="D31" s="86">
        <f t="shared" ref="D31:D39" si="1">SUM(E31:F31)</f>
        <v>0</v>
      </c>
      <c r="E31" s="19">
        <f>E32+E33</f>
        <v>0</v>
      </c>
      <c r="F31" s="19">
        <f>F32+F33</f>
        <v>0</v>
      </c>
    </row>
    <row r="32" spans="1:6" ht="12.75">
      <c r="A32" s="77">
        <v>4010301</v>
      </c>
      <c r="B32" s="93" t="s">
        <v>116</v>
      </c>
      <c r="C32" s="93"/>
      <c r="D32" s="86">
        <f t="shared" si="1"/>
        <v>0</v>
      </c>
      <c r="E32" s="25"/>
      <c r="F32" s="25"/>
    </row>
    <row r="33" spans="1:6" ht="12.75">
      <c r="A33" s="77">
        <v>4010302</v>
      </c>
      <c r="B33" s="93" t="s">
        <v>117</v>
      </c>
      <c r="C33" s="93"/>
      <c r="D33" s="86">
        <f t="shared" si="1"/>
        <v>0</v>
      </c>
      <c r="E33" s="25"/>
      <c r="F33" s="25"/>
    </row>
    <row r="34" spans="1:6" ht="12.75">
      <c r="A34" s="59">
        <v>40108</v>
      </c>
      <c r="B34" s="92" t="s">
        <v>118</v>
      </c>
      <c r="C34" s="92"/>
      <c r="D34" s="86">
        <f t="shared" si="1"/>
        <v>0</v>
      </c>
      <c r="E34" s="19">
        <f>E35+E36</f>
        <v>0</v>
      </c>
      <c r="F34" s="19">
        <f>F35+F36</f>
        <v>0</v>
      </c>
    </row>
    <row r="35" spans="1:6" ht="12.75">
      <c r="A35" s="59">
        <v>4010801</v>
      </c>
      <c r="B35" s="93" t="s">
        <v>116</v>
      </c>
      <c r="C35" s="93"/>
      <c r="D35" s="86">
        <f t="shared" si="1"/>
        <v>0</v>
      </c>
      <c r="E35" s="25"/>
      <c r="F35" s="25"/>
    </row>
    <row r="36" spans="1:6" ht="12.75">
      <c r="A36" s="59">
        <v>4010802</v>
      </c>
      <c r="B36" s="93" t="s">
        <v>117</v>
      </c>
      <c r="C36" s="99"/>
      <c r="D36" s="86">
        <f t="shared" si="1"/>
        <v>0</v>
      </c>
      <c r="E36" s="25"/>
      <c r="F36" s="25"/>
    </row>
    <row r="37" spans="1:6" ht="12.75">
      <c r="A37" s="59">
        <v>40109</v>
      </c>
      <c r="B37" s="92" t="s">
        <v>32</v>
      </c>
      <c r="C37" s="92"/>
      <c r="D37" s="86">
        <f t="shared" si="1"/>
        <v>0</v>
      </c>
      <c r="E37" s="19">
        <f>E38+E39</f>
        <v>0</v>
      </c>
      <c r="F37" s="19">
        <f>F38+F39</f>
        <v>0</v>
      </c>
    </row>
    <row r="38" spans="1:6" ht="12.75">
      <c r="A38" s="59">
        <v>4010901</v>
      </c>
      <c r="B38" s="93" t="s">
        <v>116</v>
      </c>
      <c r="C38" s="93"/>
      <c r="D38" s="86">
        <f t="shared" si="1"/>
        <v>0</v>
      </c>
      <c r="E38" s="25"/>
      <c r="F38" s="25"/>
    </row>
    <row r="39" spans="1:6" ht="12.75">
      <c r="A39" s="59">
        <v>4010902</v>
      </c>
      <c r="B39" s="93" t="s">
        <v>117</v>
      </c>
      <c r="C39" s="99"/>
      <c r="D39" s="86">
        <f t="shared" si="1"/>
        <v>0</v>
      </c>
      <c r="E39" s="25"/>
      <c r="F39" s="25"/>
    </row>
    <row r="40" spans="1:6">
      <c r="B40" s="90"/>
      <c r="D40" s="94"/>
      <c r="E40" s="94"/>
      <c r="F40" s="94"/>
    </row>
    <row r="41" spans="1:6">
      <c r="A41" s="77">
        <v>401</v>
      </c>
      <c r="B41" s="89" t="s">
        <v>119</v>
      </c>
      <c r="C41" s="89"/>
      <c r="D41" s="86">
        <f>SUM(E41:F41)</f>
        <v>0</v>
      </c>
      <c r="E41" s="100">
        <f>E31+E34+E37</f>
        <v>0</v>
      </c>
      <c r="F41" s="100">
        <f>F31+F34+F37</f>
        <v>0</v>
      </c>
    </row>
    <row r="42" spans="1:6">
      <c r="B42" s="90"/>
      <c r="C42" s="90"/>
      <c r="D42" s="94"/>
      <c r="E42" s="94"/>
      <c r="F42" s="94"/>
    </row>
    <row r="43" spans="1:6" ht="12.75">
      <c r="A43" s="77">
        <v>403</v>
      </c>
      <c r="B43" s="89" t="s">
        <v>120</v>
      </c>
      <c r="C43" s="89"/>
      <c r="D43" s="86">
        <f>SUM(E43:F43)</f>
        <v>0</v>
      </c>
      <c r="E43" s="25"/>
      <c r="F43" s="25"/>
    </row>
    <row r="44" spans="1:6">
      <c r="B44" s="90"/>
      <c r="C44" s="90"/>
      <c r="D44" s="94"/>
      <c r="E44" s="94"/>
      <c r="F44" s="94"/>
    </row>
    <row r="45" spans="1:6" ht="12.75">
      <c r="A45" s="77">
        <v>405</v>
      </c>
      <c r="B45" s="96" t="s">
        <v>121</v>
      </c>
      <c r="C45" s="96"/>
      <c r="D45" s="86">
        <f>SUM(E45:F45)</f>
        <v>0</v>
      </c>
      <c r="E45" s="25"/>
      <c r="F45" s="25"/>
    </row>
    <row r="46" spans="1:6">
      <c r="D46" s="87"/>
      <c r="E46" s="87"/>
      <c r="F46" s="87"/>
    </row>
    <row r="47" spans="1:6">
      <c r="A47" s="77">
        <v>408</v>
      </c>
      <c r="B47" s="89" t="s">
        <v>122</v>
      </c>
      <c r="C47" s="89"/>
      <c r="D47" s="91"/>
      <c r="E47" s="91"/>
      <c r="F47" s="91"/>
    </row>
    <row r="48" spans="1:6" ht="12.75">
      <c r="A48" s="77">
        <v>40801</v>
      </c>
      <c r="B48" s="101" t="s">
        <v>123</v>
      </c>
      <c r="C48" s="101"/>
      <c r="D48" s="86">
        <f t="shared" ref="D48:D53" si="2">SUM(E48:F48)</f>
        <v>0</v>
      </c>
      <c r="E48" s="25"/>
      <c r="F48" s="25"/>
    </row>
    <row r="49" spans="1:6" ht="12.75">
      <c r="A49" s="77">
        <v>40802</v>
      </c>
      <c r="B49" s="101" t="s">
        <v>124</v>
      </c>
      <c r="C49" s="101"/>
      <c r="D49" s="86">
        <f t="shared" si="2"/>
        <v>0</v>
      </c>
      <c r="E49" s="25"/>
      <c r="F49" s="25"/>
    </row>
    <row r="50" spans="1:6">
      <c r="A50" s="77">
        <v>40804</v>
      </c>
      <c r="B50" s="101" t="s">
        <v>10</v>
      </c>
      <c r="C50" s="92"/>
      <c r="D50" s="86">
        <f t="shared" si="2"/>
        <v>0</v>
      </c>
      <c r="E50" s="100">
        <f>SUM(E51:E53)</f>
        <v>0</v>
      </c>
      <c r="F50" s="100">
        <f>SUM(F51:F53)</f>
        <v>0</v>
      </c>
    </row>
    <row r="51" spans="1:6" ht="12.75">
      <c r="A51" s="77" t="s">
        <v>125</v>
      </c>
      <c r="B51" s="52"/>
      <c r="C51" s="92"/>
      <c r="D51" s="86">
        <f t="shared" si="2"/>
        <v>0</v>
      </c>
      <c r="E51" s="25"/>
      <c r="F51" s="25"/>
    </row>
    <row r="52" spans="1:6" ht="12.75">
      <c r="A52" s="77" t="s">
        <v>126</v>
      </c>
      <c r="B52" s="52"/>
      <c r="C52" s="92"/>
      <c r="D52" s="86">
        <f t="shared" si="2"/>
        <v>0</v>
      </c>
      <c r="E52" s="25"/>
      <c r="F52" s="25"/>
    </row>
    <row r="53" spans="1:6" ht="12.75">
      <c r="A53" s="77" t="s">
        <v>127</v>
      </c>
      <c r="B53" s="52"/>
      <c r="C53" s="92"/>
      <c r="D53" s="86">
        <f t="shared" si="2"/>
        <v>0</v>
      </c>
      <c r="E53" s="25"/>
      <c r="F53" s="25"/>
    </row>
    <row r="54" spans="1:6">
      <c r="D54" s="86"/>
      <c r="E54" s="100"/>
      <c r="F54" s="100"/>
    </row>
    <row r="55" spans="1:6" ht="12.75" thickBot="1">
      <c r="A55" s="77">
        <v>408</v>
      </c>
      <c r="B55" s="89" t="s">
        <v>128</v>
      </c>
      <c r="C55" s="89"/>
      <c r="D55" s="102">
        <f>SUM(E55:F55)</f>
        <v>0</v>
      </c>
      <c r="E55" s="102">
        <f>SUM(E48:E50)</f>
        <v>0</v>
      </c>
      <c r="F55" s="102">
        <f>SUM(F48:F50)</f>
        <v>0</v>
      </c>
    </row>
    <row r="56" spans="1:6" ht="12.75" thickTop="1">
      <c r="B56" s="90"/>
      <c r="C56" s="90"/>
      <c r="D56" s="103"/>
      <c r="E56" s="103"/>
      <c r="F56" s="103"/>
    </row>
    <row r="57" spans="1:6">
      <c r="B57" s="90"/>
      <c r="C57" s="90"/>
      <c r="D57" s="88"/>
      <c r="E57" s="88"/>
      <c r="F57" s="88"/>
    </row>
    <row r="58" spans="1:6" ht="12.75" thickBot="1">
      <c r="A58" s="77">
        <v>5</v>
      </c>
      <c r="B58" s="89" t="s">
        <v>129</v>
      </c>
      <c r="C58" s="89"/>
      <c r="D58" s="102">
        <f>SUM(E58:F58)</f>
        <v>0</v>
      </c>
      <c r="E58" s="102">
        <f>E80+E99+E113</f>
        <v>0</v>
      </c>
      <c r="F58" s="102">
        <f>F80+F99+F113</f>
        <v>0</v>
      </c>
    </row>
    <row r="59" spans="1:6" ht="12.75" thickTop="1">
      <c r="B59" s="90"/>
      <c r="C59" s="90"/>
      <c r="D59" s="88"/>
      <c r="E59" s="88"/>
      <c r="F59" s="88"/>
    </row>
    <row r="60" spans="1:6">
      <c r="A60" s="77">
        <v>509</v>
      </c>
      <c r="B60" s="89" t="s">
        <v>130</v>
      </c>
      <c r="C60" s="89"/>
      <c r="D60" s="91"/>
      <c r="E60" s="91"/>
      <c r="F60" s="91"/>
    </row>
    <row r="61" spans="1:6">
      <c r="A61" s="77">
        <v>509040101</v>
      </c>
      <c r="B61" s="92" t="s">
        <v>131</v>
      </c>
      <c r="C61" s="92"/>
      <c r="D61" s="86">
        <f>SUM(E61:F61)</f>
        <v>0</v>
      </c>
      <c r="E61" s="100">
        <f>SUM(E62:E63)</f>
        <v>0</v>
      </c>
      <c r="F61" s="100">
        <f>SUM(F62:F63)</f>
        <v>0</v>
      </c>
    </row>
    <row r="62" spans="1:6" ht="12.75">
      <c r="A62" s="77">
        <v>50904010101</v>
      </c>
      <c r="B62" s="93" t="s">
        <v>132</v>
      </c>
      <c r="C62" s="93"/>
      <c r="D62" s="86">
        <f>SUM(E62:F62)</f>
        <v>0</v>
      </c>
      <c r="E62" s="25"/>
      <c r="F62" s="25"/>
    </row>
    <row r="63" spans="1:6" ht="12.75">
      <c r="A63" s="77">
        <v>50904010102</v>
      </c>
      <c r="B63" s="93" t="s">
        <v>133</v>
      </c>
      <c r="C63" s="93"/>
      <c r="D63" s="86">
        <f>SUM(E63:F63)</f>
        <v>0</v>
      </c>
      <c r="E63" s="25"/>
      <c r="F63" s="25"/>
    </row>
    <row r="64" spans="1:6">
      <c r="B64" s="101"/>
      <c r="C64" s="101"/>
      <c r="D64" s="94"/>
      <c r="E64" s="94"/>
      <c r="F64" s="94"/>
    </row>
    <row r="65" spans="1:6" ht="12.75">
      <c r="A65" s="77">
        <v>509040102</v>
      </c>
      <c r="B65" s="92" t="s">
        <v>134</v>
      </c>
      <c r="C65" s="92"/>
      <c r="D65" s="86">
        <f>SUM(E65:F65)</f>
        <v>0</v>
      </c>
      <c r="E65" s="25"/>
      <c r="F65" s="25"/>
    </row>
    <row r="66" spans="1:6">
      <c r="B66" s="101"/>
      <c r="C66" s="101"/>
      <c r="D66" s="94"/>
      <c r="E66" s="94"/>
      <c r="F66" s="94"/>
    </row>
    <row r="67" spans="1:6" ht="12.75">
      <c r="A67" s="77">
        <v>509040103</v>
      </c>
      <c r="B67" s="92" t="s">
        <v>135</v>
      </c>
      <c r="C67" s="92"/>
      <c r="D67" s="86">
        <f>SUM(E67:F67)</f>
        <v>0</v>
      </c>
      <c r="E67" s="25"/>
      <c r="F67" s="25"/>
    </row>
    <row r="68" spans="1:6">
      <c r="B68" s="104"/>
      <c r="C68" s="104"/>
      <c r="D68" s="94"/>
      <c r="E68" s="94"/>
      <c r="F68" s="94"/>
    </row>
    <row r="69" spans="1:6" ht="12.75">
      <c r="A69" s="77">
        <v>5090402</v>
      </c>
      <c r="B69" s="92" t="s">
        <v>136</v>
      </c>
      <c r="C69" s="92"/>
      <c r="D69" s="86">
        <f>SUM(E69:F69)</f>
        <v>0</v>
      </c>
      <c r="E69" s="25"/>
      <c r="F69" s="25"/>
    </row>
    <row r="70" spans="1:6">
      <c r="B70" s="101"/>
      <c r="C70" s="101"/>
      <c r="D70" s="94"/>
      <c r="E70" s="94"/>
      <c r="F70" s="94"/>
    </row>
    <row r="71" spans="1:6" ht="12.75">
      <c r="A71" s="77">
        <v>5090403</v>
      </c>
      <c r="B71" s="92" t="s">
        <v>137</v>
      </c>
      <c r="C71" s="92"/>
      <c r="D71" s="86">
        <f>SUM(E71:F71)</f>
        <v>0</v>
      </c>
      <c r="E71" s="25"/>
      <c r="F71" s="25"/>
    </row>
    <row r="72" spans="1:6">
      <c r="B72" s="101"/>
      <c r="C72" s="101"/>
      <c r="D72" s="94"/>
      <c r="E72" s="94"/>
      <c r="F72" s="94"/>
    </row>
    <row r="73" spans="1:6" ht="12.75">
      <c r="A73" s="77">
        <v>5090404</v>
      </c>
      <c r="B73" s="92" t="s">
        <v>138</v>
      </c>
      <c r="C73" s="92"/>
      <c r="D73" s="86">
        <f>SUM(E73:F73)</f>
        <v>0</v>
      </c>
      <c r="E73" s="25"/>
      <c r="F73" s="25"/>
    </row>
    <row r="74" spans="1:6">
      <c r="B74" s="101"/>
      <c r="C74" s="101"/>
      <c r="D74" s="94"/>
      <c r="E74" s="94"/>
      <c r="F74" s="94"/>
    </row>
    <row r="75" spans="1:6">
      <c r="A75" s="77">
        <v>5090405</v>
      </c>
      <c r="B75" s="92" t="s">
        <v>10</v>
      </c>
      <c r="C75" s="92"/>
      <c r="D75" s="86">
        <f>SUM(E75:F75)</f>
        <v>0</v>
      </c>
      <c r="E75" s="100">
        <f>SUM(E76:E78)</f>
        <v>0</v>
      </c>
      <c r="F75" s="100">
        <f>SUM(F76:F78)</f>
        <v>0</v>
      </c>
    </row>
    <row r="76" spans="1:6" ht="12.75">
      <c r="A76" s="77" t="s">
        <v>139</v>
      </c>
      <c r="B76" s="52"/>
      <c r="C76" s="92"/>
      <c r="D76" s="86">
        <f>SUM(E76:F76)</f>
        <v>0</v>
      </c>
      <c r="E76" s="25"/>
      <c r="F76" s="25"/>
    </row>
    <row r="77" spans="1:6" ht="12.75">
      <c r="A77" s="77" t="s">
        <v>140</v>
      </c>
      <c r="B77" s="52"/>
      <c r="C77" s="92"/>
      <c r="D77" s="86">
        <f>SUM(E77:F77)</f>
        <v>0</v>
      </c>
      <c r="E77" s="25"/>
      <c r="F77" s="25"/>
    </row>
    <row r="78" spans="1:6" ht="12.75">
      <c r="A78" s="77" t="s">
        <v>141</v>
      </c>
      <c r="B78" s="52"/>
      <c r="C78" s="92"/>
      <c r="D78" s="86">
        <f>SUM(E78:F78)</f>
        <v>0</v>
      </c>
      <c r="E78" s="25"/>
      <c r="F78" s="25"/>
    </row>
    <row r="79" spans="1:6">
      <c r="B79" s="90"/>
      <c r="C79" s="90"/>
      <c r="D79" s="94"/>
      <c r="E79" s="94"/>
      <c r="F79" s="94"/>
    </row>
    <row r="80" spans="1:6" ht="12.75" thickBot="1">
      <c r="A80" s="77">
        <v>509</v>
      </c>
      <c r="B80" s="89" t="s">
        <v>142</v>
      </c>
      <c r="C80" s="89"/>
      <c r="D80" s="102">
        <f>SUM(E80:F80)</f>
        <v>0</v>
      </c>
      <c r="E80" s="102">
        <f>SUM(E62:E75)</f>
        <v>0</v>
      </c>
      <c r="F80" s="102">
        <f>SUM(F62:F75)</f>
        <v>0</v>
      </c>
    </row>
    <row r="81" spans="1:6" ht="12.75" thickTop="1">
      <c r="B81" s="90"/>
      <c r="C81" s="90"/>
      <c r="D81" s="103"/>
      <c r="E81" s="103"/>
      <c r="F81" s="103"/>
    </row>
    <row r="82" spans="1:6">
      <c r="B82" s="90"/>
      <c r="C82" s="90"/>
      <c r="D82" s="88"/>
      <c r="E82" s="88"/>
      <c r="F82" s="88"/>
    </row>
    <row r="83" spans="1:6">
      <c r="A83" s="77">
        <v>503</v>
      </c>
      <c r="B83" s="89" t="s">
        <v>143</v>
      </c>
      <c r="C83" s="89"/>
      <c r="D83" s="91"/>
      <c r="E83" s="91"/>
      <c r="F83" s="91"/>
    </row>
    <row r="84" spans="1:6" ht="12.75">
      <c r="A84" s="77">
        <v>50301</v>
      </c>
      <c r="B84" s="92" t="s">
        <v>144</v>
      </c>
      <c r="C84" s="92"/>
      <c r="D84" s="86">
        <f>SUM(E84:F84)</f>
        <v>0</v>
      </c>
      <c r="E84" s="25"/>
      <c r="F84" s="25"/>
    </row>
    <row r="85" spans="1:6">
      <c r="B85" s="101"/>
      <c r="C85" s="101"/>
      <c r="D85" s="86"/>
      <c r="E85" s="100"/>
      <c r="F85" s="100"/>
    </row>
    <row r="86" spans="1:6" ht="12.75">
      <c r="A86" s="77">
        <v>50302</v>
      </c>
      <c r="B86" s="92" t="s">
        <v>145</v>
      </c>
      <c r="C86" s="92"/>
      <c r="D86" s="86">
        <f>SUM(E86:F86)</f>
        <v>0</v>
      </c>
      <c r="E86" s="25"/>
      <c r="F86" s="25"/>
    </row>
    <row r="87" spans="1:6">
      <c r="B87" s="101"/>
      <c r="C87" s="101"/>
      <c r="D87" s="86"/>
      <c r="E87" s="100"/>
      <c r="F87" s="100"/>
    </row>
    <row r="88" spans="1:6" ht="12.75">
      <c r="A88" s="77">
        <v>50303</v>
      </c>
      <c r="B88" s="92" t="s">
        <v>146</v>
      </c>
      <c r="C88" s="93"/>
      <c r="D88" s="86">
        <f>SUM(E88:F88)</f>
        <v>0</v>
      </c>
      <c r="E88" s="25"/>
      <c r="F88" s="25"/>
    </row>
    <row r="89" spans="1:6">
      <c r="B89" s="92"/>
      <c r="C89" s="93"/>
      <c r="D89" s="86"/>
      <c r="E89" s="100"/>
      <c r="F89" s="100"/>
    </row>
    <row r="90" spans="1:6" ht="12.75">
      <c r="A90" s="77">
        <v>50304</v>
      </c>
      <c r="B90" s="92" t="s">
        <v>147</v>
      </c>
      <c r="C90" s="93"/>
      <c r="D90" s="86">
        <f>SUM(E90:F90)</f>
        <v>0</v>
      </c>
      <c r="E90" s="25"/>
      <c r="F90" s="25"/>
    </row>
    <row r="91" spans="1:6">
      <c r="B91" s="92"/>
      <c r="C91" s="93"/>
      <c r="D91" s="86"/>
      <c r="E91" s="100"/>
      <c r="F91" s="100"/>
    </row>
    <row r="92" spans="1:6" ht="12.75">
      <c r="A92" s="77">
        <v>50305</v>
      </c>
      <c r="B92" s="92" t="s">
        <v>148</v>
      </c>
      <c r="C92" s="93"/>
      <c r="D92" s="86">
        <f>SUM(E92:F92)</f>
        <v>0</v>
      </c>
      <c r="E92" s="25"/>
      <c r="F92" s="25"/>
    </row>
    <row r="93" spans="1:6">
      <c r="B93" s="104"/>
      <c r="C93" s="104"/>
      <c r="D93" s="86"/>
      <c r="E93" s="100"/>
      <c r="F93" s="100"/>
    </row>
    <row r="94" spans="1:6">
      <c r="A94" s="77">
        <v>50306</v>
      </c>
      <c r="B94" s="92" t="s">
        <v>10</v>
      </c>
      <c r="C94" s="92"/>
      <c r="D94" s="86">
        <f>SUM(E94:F94)</f>
        <v>0</v>
      </c>
      <c r="E94" s="100">
        <f>SUM(E95:E97)</f>
        <v>0</v>
      </c>
      <c r="F94" s="100">
        <f>SUM(F95:F97)</f>
        <v>0</v>
      </c>
    </row>
    <row r="95" spans="1:6" ht="12.75">
      <c r="A95" s="77" t="s">
        <v>149</v>
      </c>
      <c r="B95" s="52"/>
      <c r="C95" s="92"/>
      <c r="D95" s="86">
        <f>SUM(E95:F95)</f>
        <v>0</v>
      </c>
      <c r="E95" s="25"/>
      <c r="F95" s="25"/>
    </row>
    <row r="96" spans="1:6" ht="12.75">
      <c r="A96" s="77" t="s">
        <v>150</v>
      </c>
      <c r="B96" s="52"/>
      <c r="C96" s="92"/>
      <c r="D96" s="86">
        <f>SUM(E96:F96)</f>
        <v>0</v>
      </c>
      <c r="E96" s="25"/>
      <c r="F96" s="25"/>
    </row>
    <row r="97" spans="1:6" ht="12.75">
      <c r="A97" s="77" t="s">
        <v>151</v>
      </c>
      <c r="B97" s="52"/>
      <c r="C97" s="92"/>
      <c r="D97" s="86">
        <f>SUM(E97:F97)</f>
        <v>0</v>
      </c>
      <c r="E97" s="25"/>
      <c r="F97" s="25"/>
    </row>
    <row r="98" spans="1:6">
      <c r="B98" s="104"/>
      <c r="C98" s="104"/>
      <c r="D98" s="94"/>
      <c r="E98" s="94"/>
      <c r="F98" s="94"/>
    </row>
    <row r="99" spans="1:6" ht="12.75" thickBot="1">
      <c r="A99" s="77">
        <v>503</v>
      </c>
      <c r="B99" s="89" t="s">
        <v>152</v>
      </c>
      <c r="C99" s="89"/>
      <c r="D99" s="102">
        <f>SUM(E99:F99)</f>
        <v>0</v>
      </c>
      <c r="E99" s="102">
        <f>SUM(E84:E94)</f>
        <v>0</v>
      </c>
      <c r="F99" s="102">
        <f>SUM(F84:F94)</f>
        <v>0</v>
      </c>
    </row>
    <row r="100" spans="1:6" ht="12.75" thickTop="1">
      <c r="B100" s="104"/>
      <c r="C100" s="104"/>
      <c r="D100" s="103"/>
      <c r="E100" s="103"/>
      <c r="F100" s="103"/>
    </row>
    <row r="101" spans="1:6">
      <c r="A101" s="77">
        <v>508</v>
      </c>
      <c r="B101" s="89" t="s">
        <v>153</v>
      </c>
      <c r="C101" s="104"/>
      <c r="D101" s="91"/>
      <c r="E101" s="91"/>
      <c r="F101" s="91"/>
    </row>
    <row r="102" spans="1:6" ht="12.75">
      <c r="A102" s="77" t="s">
        <v>154</v>
      </c>
      <c r="B102" s="52"/>
      <c r="C102" s="92"/>
      <c r="D102" s="86">
        <f>SUM(E102:F102)</f>
        <v>0</v>
      </c>
      <c r="E102" s="25"/>
      <c r="F102" s="25"/>
    </row>
    <row r="103" spans="1:6" ht="12.75">
      <c r="A103" s="77" t="s">
        <v>155</v>
      </c>
      <c r="B103" s="52"/>
      <c r="C103" s="92"/>
      <c r="D103" s="86">
        <f>SUM(E103:F103)</f>
        <v>0</v>
      </c>
      <c r="E103" s="25"/>
      <c r="F103" s="25"/>
    </row>
    <row r="104" spans="1:6" ht="12.75">
      <c r="A104" s="77" t="s">
        <v>156</v>
      </c>
      <c r="B104" s="52"/>
      <c r="C104" s="92"/>
      <c r="D104" s="86">
        <f t="shared" ref="D104:D111" si="3">SUM(E104:F104)</f>
        <v>0</v>
      </c>
      <c r="E104" s="25"/>
      <c r="F104" s="25"/>
    </row>
    <row r="105" spans="1:6" ht="12.75">
      <c r="A105" s="77" t="s">
        <v>157</v>
      </c>
      <c r="B105" s="52"/>
      <c r="C105" s="92"/>
      <c r="D105" s="86">
        <f t="shared" si="3"/>
        <v>0</v>
      </c>
      <c r="E105" s="25"/>
      <c r="F105" s="25"/>
    </row>
    <row r="106" spans="1:6" ht="12.75">
      <c r="A106" s="77" t="s">
        <v>158</v>
      </c>
      <c r="B106" s="52"/>
      <c r="C106" s="92"/>
      <c r="D106" s="86">
        <f t="shared" si="3"/>
        <v>0</v>
      </c>
      <c r="E106" s="25"/>
      <c r="F106" s="25"/>
    </row>
    <row r="107" spans="1:6" ht="12.75">
      <c r="A107" s="77" t="s">
        <v>159</v>
      </c>
      <c r="B107" s="52"/>
      <c r="C107" s="92"/>
      <c r="D107" s="86">
        <f t="shared" si="3"/>
        <v>0</v>
      </c>
      <c r="E107" s="25"/>
      <c r="F107" s="25"/>
    </row>
    <row r="108" spans="1:6" ht="12.75">
      <c r="A108" s="77" t="s">
        <v>160</v>
      </c>
      <c r="B108" s="52"/>
      <c r="C108" s="92"/>
      <c r="D108" s="86">
        <f t="shared" si="3"/>
        <v>0</v>
      </c>
      <c r="E108" s="25"/>
      <c r="F108" s="25"/>
    </row>
    <row r="109" spans="1:6" ht="12.75">
      <c r="A109" s="77" t="s">
        <v>161</v>
      </c>
      <c r="B109" s="52"/>
      <c r="C109" s="92"/>
      <c r="D109" s="86">
        <f t="shared" si="3"/>
        <v>0</v>
      </c>
      <c r="E109" s="25"/>
      <c r="F109" s="25"/>
    </row>
    <row r="110" spans="1:6" ht="12.75">
      <c r="A110" s="77" t="s">
        <v>162</v>
      </c>
      <c r="B110" s="52"/>
      <c r="C110" s="92"/>
      <c r="D110" s="86">
        <f t="shared" si="3"/>
        <v>0</v>
      </c>
      <c r="E110" s="25"/>
      <c r="F110" s="25"/>
    </row>
    <row r="111" spans="1:6" ht="12.75">
      <c r="A111" s="77" t="s">
        <v>163</v>
      </c>
      <c r="B111" s="52"/>
      <c r="C111" s="92"/>
      <c r="D111" s="86">
        <f t="shared" si="3"/>
        <v>0</v>
      </c>
      <c r="E111" s="25"/>
      <c r="F111" s="25"/>
    </row>
    <row r="112" spans="1:6">
      <c r="B112" s="90"/>
      <c r="C112" s="90"/>
      <c r="D112" s="94"/>
      <c r="E112" s="94"/>
      <c r="F112" s="94"/>
    </row>
    <row r="113" spans="1:251" ht="12.75" thickBot="1">
      <c r="A113" s="77">
        <v>508</v>
      </c>
      <c r="B113" s="89" t="s">
        <v>164</v>
      </c>
      <c r="C113" s="89"/>
      <c r="D113" s="102">
        <f>SUM(D102:D111)</f>
        <v>0</v>
      </c>
      <c r="E113" s="102">
        <f>SUM(E102:E111)</f>
        <v>0</v>
      </c>
      <c r="F113" s="102">
        <f>SUM(F102:F111)</f>
        <v>0</v>
      </c>
    </row>
    <row r="114" spans="1:251" ht="12.75" thickTop="1">
      <c r="B114" s="90"/>
      <c r="C114" s="90"/>
      <c r="D114" s="103"/>
      <c r="E114" s="103"/>
      <c r="F114" s="103"/>
    </row>
    <row r="115" spans="1:251" ht="12.75" thickBot="1">
      <c r="A115" s="59">
        <v>830802</v>
      </c>
      <c r="B115" s="85" t="s">
        <v>165</v>
      </c>
      <c r="C115" s="85"/>
      <c r="D115" s="102">
        <f>SUM(E115:F115)</f>
        <v>0</v>
      </c>
      <c r="E115" s="102">
        <f>E9+E12-E58</f>
        <v>0</v>
      </c>
      <c r="F115" s="102">
        <f>F9+F12-F58</f>
        <v>0</v>
      </c>
    </row>
    <row r="116" spans="1:251" ht="12.75" thickTop="1">
      <c r="B116" s="90"/>
      <c r="C116" s="90"/>
      <c r="D116" s="88"/>
      <c r="E116" s="88"/>
      <c r="F116" s="88"/>
    </row>
    <row r="117" spans="1:251">
      <c r="B117" s="90"/>
      <c r="C117" s="90"/>
      <c r="D117" s="88"/>
      <c r="E117" s="88"/>
      <c r="F117" s="88"/>
    </row>
    <row r="118" spans="1:251" s="105" customFormat="1">
      <c r="A118" s="77"/>
      <c r="B118" s="90"/>
      <c r="C118" s="90"/>
      <c r="D118" s="90"/>
      <c r="E118" s="90"/>
      <c r="F118" s="90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/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/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  <c r="FY118" s="79"/>
      <c r="FZ118" s="79"/>
      <c r="GA118" s="79"/>
      <c r="GB118" s="79"/>
      <c r="GC118" s="79"/>
      <c r="GD118" s="79"/>
      <c r="GE118" s="79"/>
      <c r="GF118" s="79"/>
      <c r="GG118" s="79"/>
      <c r="GH118" s="79"/>
      <c r="GI118" s="79"/>
      <c r="GJ118" s="79"/>
      <c r="GK118" s="79"/>
      <c r="GL118" s="79"/>
      <c r="GM118" s="79"/>
      <c r="GN118" s="79"/>
      <c r="GO118" s="79"/>
      <c r="GP118" s="79"/>
      <c r="GQ118" s="79"/>
      <c r="GR118" s="79"/>
      <c r="GS118" s="79"/>
      <c r="GT118" s="79"/>
      <c r="GU118" s="79"/>
      <c r="GV118" s="79"/>
      <c r="GW118" s="79"/>
      <c r="GX118" s="79"/>
      <c r="GY118" s="79"/>
      <c r="GZ118" s="79"/>
      <c r="HA118" s="79"/>
      <c r="HB118" s="79"/>
      <c r="HC118" s="79"/>
      <c r="HD118" s="79"/>
      <c r="HE118" s="79"/>
      <c r="HF118" s="79"/>
      <c r="HG118" s="79"/>
      <c r="HH118" s="79"/>
      <c r="HI118" s="79"/>
      <c r="HJ118" s="79"/>
      <c r="HK118" s="79"/>
      <c r="HL118" s="79"/>
      <c r="HM118" s="79"/>
      <c r="HN118" s="79"/>
      <c r="HO118" s="79"/>
      <c r="HP118" s="79"/>
      <c r="HQ118" s="79"/>
      <c r="HR118" s="79"/>
      <c r="HS118" s="79"/>
      <c r="HT118" s="79"/>
      <c r="HU118" s="79"/>
      <c r="HV118" s="79"/>
      <c r="HW118" s="79"/>
      <c r="HX118" s="79"/>
      <c r="HY118" s="79"/>
      <c r="HZ118" s="79"/>
      <c r="IA118" s="79"/>
      <c r="IB118" s="79"/>
      <c r="IC118" s="79"/>
      <c r="ID118" s="79"/>
      <c r="IE118" s="79"/>
      <c r="IF118" s="79"/>
      <c r="IG118" s="79"/>
      <c r="IH118" s="79"/>
      <c r="II118" s="79"/>
      <c r="IJ118" s="79"/>
      <c r="IK118" s="79"/>
      <c r="IL118" s="79"/>
      <c r="IM118" s="79"/>
      <c r="IN118" s="79"/>
      <c r="IO118" s="79"/>
      <c r="IP118" s="79"/>
      <c r="IQ118" s="79"/>
    </row>
    <row r="119" spans="1:251" s="105" customFormat="1" ht="12.75">
      <c r="A119" s="77"/>
      <c r="B119" s="90"/>
      <c r="C119" s="90"/>
      <c r="D119" s="106"/>
      <c r="E119" s="106"/>
      <c r="F119" s="106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  <c r="GB119" s="79"/>
      <c r="GC119" s="79"/>
      <c r="GD119" s="79"/>
      <c r="GE119" s="79"/>
      <c r="GF119" s="79"/>
      <c r="GG119" s="79"/>
      <c r="GH119" s="79"/>
      <c r="GI119" s="79"/>
      <c r="GJ119" s="79"/>
      <c r="GK119" s="79"/>
      <c r="GL119" s="79"/>
      <c r="GM119" s="79"/>
      <c r="GN119" s="79"/>
      <c r="GO119" s="79"/>
      <c r="GP119" s="79"/>
      <c r="GQ119" s="79"/>
      <c r="GR119" s="79"/>
      <c r="GS119" s="79"/>
      <c r="GT119" s="79"/>
      <c r="GU119" s="79"/>
      <c r="GV119" s="79"/>
      <c r="GW119" s="79"/>
      <c r="GX119" s="79"/>
      <c r="GY119" s="79"/>
      <c r="GZ119" s="79"/>
      <c r="HA119" s="79"/>
      <c r="HB119" s="79"/>
      <c r="HC119" s="79"/>
      <c r="HD119" s="79"/>
      <c r="HE119" s="79"/>
      <c r="HF119" s="79"/>
      <c r="HG119" s="79"/>
      <c r="HH119" s="79"/>
      <c r="HI119" s="79"/>
      <c r="HJ119" s="79"/>
      <c r="HK119" s="79"/>
      <c r="HL119" s="79"/>
      <c r="HM119" s="79"/>
      <c r="HN119" s="79"/>
      <c r="HO119" s="79"/>
      <c r="HP119" s="79"/>
      <c r="HQ119" s="79"/>
      <c r="HR119" s="79"/>
      <c r="HS119" s="79"/>
      <c r="HT119" s="79"/>
      <c r="HU119" s="79"/>
      <c r="HV119" s="79"/>
      <c r="HW119" s="79"/>
      <c r="HX119" s="79"/>
      <c r="HY119" s="79"/>
      <c r="HZ119" s="79"/>
      <c r="IA119" s="79"/>
      <c r="IB119" s="79"/>
      <c r="IC119" s="79"/>
      <c r="ID119" s="79"/>
      <c r="IE119" s="79"/>
      <c r="IF119" s="79"/>
      <c r="IG119" s="79"/>
      <c r="IH119" s="79"/>
      <c r="II119" s="79"/>
      <c r="IJ119" s="79"/>
      <c r="IK119" s="79"/>
      <c r="IL119" s="79"/>
      <c r="IM119" s="79"/>
      <c r="IN119" s="79"/>
      <c r="IO119" s="79"/>
      <c r="IP119" s="79"/>
      <c r="IQ119" s="79"/>
    </row>
    <row r="120" spans="1:251" ht="12.75">
      <c r="B120" s="90"/>
      <c r="C120" s="90"/>
      <c r="D120" s="106"/>
      <c r="E120" s="106"/>
      <c r="F120" s="106"/>
    </row>
    <row r="121" spans="1:251" ht="12.75">
      <c r="D121" s="106"/>
      <c r="E121" s="106"/>
      <c r="F121" s="106"/>
    </row>
    <row r="122" spans="1:251">
      <c r="B122" s="107"/>
      <c r="C122" s="108"/>
      <c r="D122" s="218"/>
      <c r="E122" s="218"/>
      <c r="F122" s="218"/>
    </row>
    <row r="123" spans="1:251" ht="12.75" customHeight="1">
      <c r="B123" s="109" t="s">
        <v>93</v>
      </c>
      <c r="C123" s="109"/>
      <c r="D123" s="213" t="s">
        <v>94</v>
      </c>
      <c r="E123" s="213"/>
      <c r="F123" s="213"/>
    </row>
    <row r="124" spans="1:251" ht="12.75">
      <c r="B124" s="110" t="s">
        <v>95</v>
      </c>
      <c r="C124" s="110"/>
      <c r="D124" s="111"/>
      <c r="F124" s="106"/>
    </row>
    <row r="125" spans="1:251" ht="12.75">
      <c r="B125" s="111"/>
      <c r="C125" s="111"/>
      <c r="D125" s="111"/>
      <c r="F125" s="106"/>
    </row>
    <row r="126" spans="1:251" ht="12.75">
      <c r="B126" s="111"/>
      <c r="C126" s="111"/>
      <c r="D126" s="111"/>
      <c r="F126" s="106"/>
    </row>
    <row r="127" spans="1:251" ht="12.75">
      <c r="B127" s="111"/>
      <c r="C127" s="111"/>
      <c r="D127" s="111"/>
      <c r="F127" s="106"/>
    </row>
    <row r="128" spans="1:251" ht="12.75">
      <c r="B128" s="111"/>
      <c r="C128" s="111"/>
      <c r="D128" s="111"/>
      <c r="F128" s="106"/>
    </row>
    <row r="129" spans="2:6" ht="12.75">
      <c r="B129" s="111"/>
      <c r="C129" s="111"/>
      <c r="D129" s="111"/>
      <c r="F129" s="106"/>
    </row>
    <row r="130" spans="2:6" ht="15.75">
      <c r="B130" s="107"/>
      <c r="C130" s="112"/>
      <c r="D130" s="218"/>
      <c r="E130" s="218"/>
      <c r="F130" s="218"/>
    </row>
    <row r="131" spans="2:6" ht="12.75" customHeight="1">
      <c r="B131" s="113" t="s">
        <v>96</v>
      </c>
      <c r="C131" s="114"/>
      <c r="D131" s="213" t="s">
        <v>97</v>
      </c>
      <c r="E131" s="213"/>
      <c r="F131" s="213"/>
    </row>
    <row r="132" spans="2:6" ht="12.75">
      <c r="B132" s="110" t="s">
        <v>95</v>
      </c>
      <c r="C132" s="110"/>
      <c r="D132" s="115"/>
      <c r="F132" s="106"/>
    </row>
    <row r="133" spans="2:6" ht="12.75">
      <c r="B133" s="110"/>
      <c r="C133" s="110"/>
      <c r="D133" s="115"/>
      <c r="F133" s="106"/>
    </row>
    <row r="134" spans="2:6" ht="12.75">
      <c r="B134" s="110"/>
      <c r="C134" s="110"/>
      <c r="D134" s="115"/>
      <c r="F134" s="106"/>
    </row>
    <row r="135" spans="2:6" ht="12.75">
      <c r="B135" s="111"/>
      <c r="C135" s="111"/>
      <c r="D135" s="115"/>
      <c r="F135" s="106"/>
    </row>
    <row r="136" spans="2:6" ht="12.75">
      <c r="B136" s="111"/>
      <c r="C136" s="111"/>
      <c r="D136" s="115"/>
      <c r="F136" s="106"/>
    </row>
    <row r="137" spans="2:6" ht="12.75">
      <c r="B137" s="107"/>
      <c r="C137" s="116"/>
      <c r="D137" s="218"/>
      <c r="E137" s="218"/>
      <c r="F137" s="218"/>
    </row>
    <row r="138" spans="2:6" ht="12.75" customHeight="1">
      <c r="B138" s="113" t="s">
        <v>98</v>
      </c>
      <c r="C138" s="114"/>
      <c r="D138" s="214" t="s">
        <v>99</v>
      </c>
      <c r="E138" s="214"/>
      <c r="F138" s="214"/>
    </row>
    <row r="139" spans="2:6" ht="12.75">
      <c r="B139" s="117" t="s">
        <v>100</v>
      </c>
      <c r="C139" s="117"/>
      <c r="D139" s="106"/>
      <c r="E139" s="115"/>
      <c r="F139" s="106"/>
    </row>
    <row r="140" spans="2:6" ht="12.75">
      <c r="D140" s="118"/>
      <c r="E140" s="115"/>
      <c r="F140" s="106"/>
    </row>
    <row r="141" spans="2:6" ht="12.75">
      <c r="D141" s="115"/>
      <c r="E141" s="115"/>
      <c r="F141" s="106"/>
    </row>
    <row r="142" spans="2:6" ht="12.75">
      <c r="D142" s="115"/>
      <c r="E142" s="115"/>
      <c r="F142" s="106"/>
    </row>
    <row r="143" spans="2:6" ht="12.75">
      <c r="D143" s="115"/>
      <c r="E143" s="115"/>
      <c r="F143" s="106"/>
    </row>
    <row r="144" spans="2:6" ht="12.75">
      <c r="D144" s="115"/>
      <c r="E144" s="115"/>
      <c r="F144" s="106"/>
    </row>
    <row r="145" spans="4:6" ht="12.75">
      <c r="D145" s="115"/>
      <c r="E145" s="115"/>
      <c r="F145" s="115"/>
    </row>
    <row r="146" spans="4:6" ht="12.75">
      <c r="D146" s="115"/>
      <c r="E146" s="115"/>
      <c r="F146" s="115"/>
    </row>
  </sheetData>
  <sheetProtection password="D567" sheet="1" selectLockedCells="1"/>
  <mergeCells count="7">
    <mergeCell ref="D123:F123"/>
    <mergeCell ref="D131:F131"/>
    <mergeCell ref="D138:F138"/>
    <mergeCell ref="D6:F6"/>
    <mergeCell ref="D137:F137"/>
    <mergeCell ref="D130:F130"/>
    <mergeCell ref="D122:F122"/>
  </mergeCells>
  <phoneticPr fontId="0" type="noConversion"/>
  <dataValidations count="1">
    <dataValidation type="decimal" allowBlank="1" showInputMessage="1" showErrorMessage="1" errorTitle="Invalid Data Entry!" error="Please input numeric values only." sqref="E69:F69 E71:F71 E73:F73 E45:F45 E43:F43 E48:F49 E67:F67 E65:F65 E62:F63 E51:F53 E95:F97 E86:F86 E84:F84 E76:F78 E90:F90 E88:F88 E92:F92 E102:F111 E31:F39 E19:F20 E25:F26 E16:F17 E9:F9">
      <formula1>-100000000000</formula1>
      <formula2>100000000000</formula2>
    </dataValidation>
  </dataValidations>
  <hyperlinks>
    <hyperlink ref="B60" location="'CB40'!A29" display="59.   GROSS CLAIMS INCURRED "/>
    <hyperlink ref="B47" location="'CB40'!A7" display="41.  INTEREST INCOME "/>
    <hyperlink ref="B83" location="'CB40'!A29" display="59.   GROSS CLAIMS INCURRED "/>
    <hyperlink ref="B12" location="'CB40'!A14" display="49. GROSS PREMIUM INCOME"/>
    <hyperlink ref="B58" location="'CB40'!A14" display="49. GROSS PREMIUM INCOME"/>
    <hyperlink ref="B80" location="'CB40'!A29" display="59.   GROSS CLAIMS INCURRED "/>
    <hyperlink ref="B113" location="'CB40'!A29" display="59.   GROSS CLAIMS INCURRED "/>
    <hyperlink ref="B55" location="'CB40'!A7" display="41.  INTEREST INCOME "/>
    <hyperlink ref="B30" location="'CB40'!A7" display="41.  INTEREST INCOME "/>
    <hyperlink ref="B14" location="'CB40'!A14" display="49. GROSS PREMIUM INCOME"/>
    <hyperlink ref="B22" location="'CB40'!A14" display="49. GROSS PREMIUM INCOME"/>
    <hyperlink ref="B41" location="'CB40'!A7" display="41.  INTEREST INCOME "/>
    <hyperlink ref="B43" location="'CB40'!A7" display="41.  INTEREST INCOME "/>
    <hyperlink ref="B101" location="'CB40'!A29" display="59.   GROSS CLAIMS INCURRED "/>
    <hyperlink ref="B99" location="'CB40'!A29" display="59.   GROSS CLAIMS INCURRED "/>
    <hyperlink ref="F1" location="Cover!A1" display="Back to Main"/>
  </hyperlinks>
  <pageMargins left="0.39" right="0.23" top="0.75" bottom="0.82" header="0.35" footer="0.4"/>
  <pageSetup paperSize="9" scale="70" fitToHeight="10" orientation="portrait" r:id="rId1"/>
  <headerFooter alignWithMargins="0">
    <oddHeader xml:space="preserve">&amp;C         &amp;RCB 40 PENSION
STATEMENT OF INCOME  AND EXPENSES 
</oddHeader>
    <oddFooter>&amp;R&amp;P of &amp;N</oddFooter>
  </headerFooter>
  <rowBreaks count="1" manualBreakCount="1">
    <brk id="8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workbookViewId="0"/>
  </sheetViews>
  <sheetFormatPr defaultColWidth="11" defaultRowHeight="12.75"/>
  <cols>
    <col min="1" max="1" width="28.85546875" style="60" customWidth="1"/>
    <col min="2" max="2" width="9.140625" style="134" customWidth="1"/>
    <col min="3" max="3" width="7.7109375" style="134" customWidth="1"/>
    <col min="4" max="4" width="11.7109375" style="134" customWidth="1"/>
    <col min="5" max="5" width="11.28515625" style="134" customWidth="1"/>
    <col min="6" max="6" width="8.5703125" style="134" customWidth="1"/>
    <col min="7" max="16384" width="11" style="60"/>
  </cols>
  <sheetData>
    <row r="1" spans="1:7" ht="25.5">
      <c r="A1" s="131" t="s">
        <v>168</v>
      </c>
      <c r="B1" s="132" t="s">
        <v>170</v>
      </c>
      <c r="C1" s="150" t="str">
        <f>LOOKUP(Cover!B8, Codes!B1:B312, Codes!A1:A312)</f>
        <v>Plan Code</v>
      </c>
      <c r="D1" s="133" t="s">
        <v>169</v>
      </c>
      <c r="E1" s="133"/>
      <c r="G1" s="134"/>
    </row>
    <row r="2" spans="1:7">
      <c r="A2" s="149">
        <f>IF(MONTH(reportdate)=12,4,IF(MONTH(reportdate)=9,3,IF(MONTH(reportdate)=6,2,IF(MONTH(reportdate)=3,1,0))))</f>
        <v>2</v>
      </c>
      <c r="C2" s="147"/>
      <c r="D2" s="133"/>
      <c r="E2" s="133"/>
      <c r="G2" s="134"/>
    </row>
    <row r="3" spans="1:7">
      <c r="A3" s="135">
        <f>YEAR(reportdate)-2000</f>
        <v>8</v>
      </c>
      <c r="B3" s="219"/>
      <c r="C3" s="219"/>
      <c r="D3" s="219"/>
      <c r="E3" s="219"/>
      <c r="G3" s="134"/>
    </row>
    <row r="4" spans="1:7" ht="20.25" customHeight="1">
      <c r="A4" s="60" t="s">
        <v>171</v>
      </c>
      <c r="B4" s="136" t="s">
        <v>172</v>
      </c>
      <c r="C4" s="137" t="s">
        <v>173</v>
      </c>
      <c r="D4" s="137" t="s">
        <v>174</v>
      </c>
      <c r="E4" s="137" t="s">
        <v>175</v>
      </c>
      <c r="F4" s="137" t="s">
        <v>176</v>
      </c>
    </row>
    <row r="5" spans="1:7">
      <c r="A5" s="138" t="str">
        <f>$C$1&amp;".e20.1"</f>
        <v>Plan Code.e20.1</v>
      </c>
      <c r="B5" s="139">
        <f>'CB20'!$C$8</f>
        <v>0</v>
      </c>
      <c r="C5" s="139">
        <f>'CB20'!$D$8</f>
        <v>0</v>
      </c>
      <c r="D5" s="139">
        <f>'CB20'!$E$8</f>
        <v>0</v>
      </c>
      <c r="E5" s="139">
        <f>'CB20'!$F$8</f>
        <v>0</v>
      </c>
      <c r="F5" s="139">
        <f>'CB20'!$G$8</f>
        <v>0</v>
      </c>
    </row>
    <row r="6" spans="1:7">
      <c r="A6" s="60" t="str">
        <f>$C$1&amp;".e20.1101"</f>
        <v>Plan Code.e20.1101</v>
      </c>
      <c r="B6" s="139">
        <f>'CB20'!$C$11</f>
        <v>0</v>
      </c>
      <c r="C6" s="139">
        <f>'CB20'!$D$11</f>
        <v>0</v>
      </c>
      <c r="D6" s="139" t="s">
        <v>179</v>
      </c>
      <c r="E6" s="139" t="s">
        <v>179</v>
      </c>
      <c r="F6" s="139">
        <f>'CB20'!$G$11</f>
        <v>0</v>
      </c>
    </row>
    <row r="7" spans="1:7">
      <c r="A7" s="60" t="str">
        <f>$C$1&amp;".e20.1103"</f>
        <v>Plan Code.e20.1103</v>
      </c>
      <c r="B7" s="139">
        <f>'CB20'!$C$12</f>
        <v>0</v>
      </c>
      <c r="C7" s="139">
        <f>'CB20'!$D$12</f>
        <v>0</v>
      </c>
      <c r="D7" s="139">
        <f>'CB20'!$E$12</f>
        <v>0</v>
      </c>
      <c r="E7" s="139">
        <f>'CB20'!$F$12</f>
        <v>0</v>
      </c>
      <c r="F7" s="139">
        <f>'CB20'!$G$12</f>
        <v>0</v>
      </c>
    </row>
    <row r="8" spans="1:7" ht="14.25" customHeight="1">
      <c r="A8" s="60" t="str">
        <f>$C$1&amp;".e20.1109"</f>
        <v>Plan Code.e20.1109</v>
      </c>
      <c r="B8" s="139">
        <f>'CB20'!$C$13</f>
        <v>0</v>
      </c>
      <c r="C8" s="139">
        <f>'CB20'!$D$13</f>
        <v>0</v>
      </c>
      <c r="D8" s="139">
        <f>'CB20'!$E$13</f>
        <v>0</v>
      </c>
      <c r="E8" s="139">
        <f>'CB20'!$F$13</f>
        <v>0</v>
      </c>
      <c r="F8" s="139">
        <f>'CB20'!$G$13</f>
        <v>0</v>
      </c>
    </row>
    <row r="9" spans="1:7">
      <c r="A9" s="60" t="str">
        <f>$C$1&amp;".e20.11"</f>
        <v>Plan Code.e20.11</v>
      </c>
      <c r="B9" s="139">
        <f>'CB20'!$C$15</f>
        <v>0</v>
      </c>
      <c r="C9" s="139">
        <f>'CB20'!$D$15</f>
        <v>0</v>
      </c>
      <c r="D9" s="139">
        <f>'CB20'!$E$15</f>
        <v>0</v>
      </c>
      <c r="E9" s="139">
        <f>'CB20'!$F$15</f>
        <v>0</v>
      </c>
      <c r="F9" s="139">
        <f>'CB20'!$G$15</f>
        <v>0</v>
      </c>
    </row>
    <row r="10" spans="1:7">
      <c r="A10" s="60" t="str">
        <f>$C$1&amp;".e20.1301"</f>
        <v>Plan Code.e20.1301</v>
      </c>
      <c r="B10" s="139">
        <f>'CB20'!$C$19</f>
        <v>0</v>
      </c>
      <c r="C10" s="139">
        <f>'CB20'!$D$19</f>
        <v>0</v>
      </c>
      <c r="D10" s="139">
        <f>'CB20'!$E$19</f>
        <v>0</v>
      </c>
      <c r="E10" s="139">
        <f>'CB20'!$F$19</f>
        <v>0</v>
      </c>
      <c r="F10" s="139">
        <f>'CB20'!$G$19</f>
        <v>0</v>
      </c>
    </row>
    <row r="11" spans="1:7">
      <c r="A11" s="60" t="str">
        <f>$C$1&amp;".e20.1302"</f>
        <v>Plan Code.e20.1302</v>
      </c>
      <c r="B11" s="139">
        <f>'CB20'!$C$20</f>
        <v>0</v>
      </c>
      <c r="C11" s="139">
        <f>'CB20'!$D$20</f>
        <v>0</v>
      </c>
      <c r="D11" s="139">
        <f>'CB20'!$E$20</f>
        <v>0</v>
      </c>
      <c r="E11" s="139">
        <f>'CB20'!$F$20</f>
        <v>0</v>
      </c>
      <c r="F11" s="139">
        <f>'CB20'!$G$20</f>
        <v>0</v>
      </c>
    </row>
    <row r="12" spans="1:7">
      <c r="A12" s="60" t="str">
        <f>$C$1&amp;".e20.130201"</f>
        <v>Plan Code.e20.130201</v>
      </c>
      <c r="B12" s="139">
        <f>'CB20'!$C$21</f>
        <v>0</v>
      </c>
      <c r="C12" s="139">
        <f>'CB20'!$D$21</f>
        <v>0</v>
      </c>
      <c r="D12" s="139">
        <f>'CB20'!$E$21</f>
        <v>0</v>
      </c>
      <c r="E12" s="139">
        <f>'CB20'!$F$21</f>
        <v>0</v>
      </c>
      <c r="F12" s="139">
        <f>'CB20'!$G$21</f>
        <v>0</v>
      </c>
    </row>
    <row r="13" spans="1:7">
      <c r="A13" s="60" t="str">
        <f>$C$1&amp;".e20.130202"</f>
        <v>Plan Code.e20.130202</v>
      </c>
      <c r="B13" s="139">
        <f>'CB20'!$C$22</f>
        <v>0</v>
      </c>
      <c r="C13" s="139">
        <f>'CB20'!$D$22</f>
        <v>0</v>
      </c>
      <c r="D13" s="139">
        <f>'CB20'!$E$22</f>
        <v>0</v>
      </c>
      <c r="E13" s="139">
        <f>'CB20'!$F$22</f>
        <v>0</v>
      </c>
      <c r="F13" s="139">
        <f>'CB20'!$G$22</f>
        <v>0</v>
      </c>
    </row>
    <row r="14" spans="1:7">
      <c r="A14" s="60" t="str">
        <f>$C$1&amp;".e20.1303"</f>
        <v>Plan Code.e20.1303</v>
      </c>
      <c r="B14" s="139">
        <f>'CB20'!$C$23</f>
        <v>0</v>
      </c>
      <c r="C14" s="139">
        <f>'CB20'!$D$23</f>
        <v>0</v>
      </c>
      <c r="D14" s="139">
        <f>'CB20'!$E$23</f>
        <v>0</v>
      </c>
      <c r="E14" s="139">
        <f>'CB20'!$F$23</f>
        <v>0</v>
      </c>
      <c r="F14" s="139">
        <f>'CB20'!$G$23</f>
        <v>0</v>
      </c>
    </row>
    <row r="15" spans="1:7">
      <c r="A15" s="60" t="str">
        <f>$C$1&amp;".e20.130301"</f>
        <v>Plan Code.e20.130301</v>
      </c>
      <c r="B15" s="139">
        <f>'CB20'!$C$24</f>
        <v>0</v>
      </c>
      <c r="C15" s="139">
        <f>'CB20'!$D$24</f>
        <v>0</v>
      </c>
      <c r="D15" s="139">
        <f>'CB20'!$E$24</f>
        <v>0</v>
      </c>
      <c r="E15" s="139">
        <f>'CB20'!$F$24</f>
        <v>0</v>
      </c>
      <c r="F15" s="139">
        <f>'CB20'!$G$24</f>
        <v>0</v>
      </c>
    </row>
    <row r="16" spans="1:7">
      <c r="A16" s="60" t="str">
        <f>$C$1&amp;".e20.130302"</f>
        <v>Plan Code.e20.130302</v>
      </c>
      <c r="B16" s="139">
        <f>'CB20'!$C$25</f>
        <v>0</v>
      </c>
      <c r="C16" s="139">
        <f>'CB20'!$D$25</f>
        <v>0</v>
      </c>
      <c r="D16" s="139">
        <f>'CB20'!$E$25</f>
        <v>0</v>
      </c>
      <c r="E16" s="139">
        <f>'CB20'!$F$25</f>
        <v>0</v>
      </c>
      <c r="F16" s="139">
        <f>'CB20'!$G$25</f>
        <v>0</v>
      </c>
    </row>
    <row r="17" spans="1:6">
      <c r="A17" s="60" t="str">
        <f>$C$1&amp;".e20.13045"</f>
        <v>Plan Code.e20.13045</v>
      </c>
      <c r="B17" s="139">
        <f>'CB20'!$C$26</f>
        <v>0</v>
      </c>
      <c r="C17" s="139">
        <f>'CB20'!$D$26</f>
        <v>0</v>
      </c>
      <c r="D17" s="139">
        <f>'CB20'!$E$26</f>
        <v>0</v>
      </c>
      <c r="E17" s="139">
        <f>'CB20'!$F$26</f>
        <v>0</v>
      </c>
      <c r="F17" s="139">
        <f>'CB20'!$G$26</f>
        <v>0</v>
      </c>
    </row>
    <row r="18" spans="1:6">
      <c r="A18" s="60" t="str">
        <f>$C$1&amp;".e20.1304501"</f>
        <v>Plan Code.e20.1304501</v>
      </c>
      <c r="B18" s="139">
        <f>'CB20'!$C$27</f>
        <v>0</v>
      </c>
      <c r="C18" s="139">
        <f>'CB20'!$D$27</f>
        <v>0</v>
      </c>
      <c r="D18" s="139">
        <f>'CB20'!$E$27</f>
        <v>0</v>
      </c>
      <c r="E18" s="139">
        <f>'CB20'!$F$27</f>
        <v>0</v>
      </c>
      <c r="F18" s="139">
        <f>'CB20'!$G$27</f>
        <v>0</v>
      </c>
    </row>
    <row r="19" spans="1:6">
      <c r="A19" s="60" t="str">
        <f>$C$1&amp;".e20.130450101"</f>
        <v>Plan Code.e20.130450101</v>
      </c>
      <c r="B19" s="139">
        <f>'CB20'!$C$28</f>
        <v>0</v>
      </c>
      <c r="C19" s="139">
        <f>'CB20'!$D$28</f>
        <v>0</v>
      </c>
      <c r="D19" s="139">
        <f>'CB20'!$E$28</f>
        <v>0</v>
      </c>
      <c r="E19" s="139">
        <f>'CB20'!$F$28</f>
        <v>0</v>
      </c>
      <c r="F19" s="139">
        <f>'CB20'!$G$28</f>
        <v>0</v>
      </c>
    </row>
    <row r="20" spans="1:6">
      <c r="A20" s="60" t="str">
        <f>$C$1&amp;".e20.130450102"</f>
        <v>Plan Code.e20.130450102</v>
      </c>
      <c r="B20" s="139">
        <f>'CB20'!$C$29</f>
        <v>0</v>
      </c>
      <c r="C20" s="139">
        <f>'CB20'!$D$29</f>
        <v>0</v>
      </c>
      <c r="D20" s="139">
        <f>'CB20'!$E$29</f>
        <v>0</v>
      </c>
      <c r="E20" s="139">
        <f>'CB20'!$F$29</f>
        <v>0</v>
      </c>
      <c r="F20" s="139">
        <f>'CB20'!$G$29</f>
        <v>0</v>
      </c>
    </row>
    <row r="21" spans="1:6">
      <c r="A21" s="60" t="str">
        <f>$C$1&amp;".e20.1304502"</f>
        <v>Plan Code.e20.1304502</v>
      </c>
      <c r="B21" s="139">
        <f>'CB20'!$C$30</f>
        <v>0</v>
      </c>
      <c r="C21" s="139">
        <f>'CB20'!$D$30</f>
        <v>0</v>
      </c>
      <c r="D21" s="139">
        <f>'CB20'!$E$30</f>
        <v>0</v>
      </c>
      <c r="E21" s="139">
        <f>'CB20'!$F$30</f>
        <v>0</v>
      </c>
      <c r="F21" s="139">
        <f>'CB20'!$G$30</f>
        <v>0</v>
      </c>
    </row>
    <row r="22" spans="1:6">
      <c r="A22" s="60" t="str">
        <f>$C$1&amp;".e20.130450201"</f>
        <v>Plan Code.e20.130450201</v>
      </c>
      <c r="B22" s="139">
        <f>'CB20'!$C$31</f>
        <v>0</v>
      </c>
      <c r="C22" s="139">
        <f>'CB20'!$D$31</f>
        <v>0</v>
      </c>
      <c r="D22" s="139">
        <f>'CB20'!$E$31</f>
        <v>0</v>
      </c>
      <c r="E22" s="139">
        <f>'CB20'!$F$31</f>
        <v>0</v>
      </c>
      <c r="F22" s="139">
        <f>'CB20'!$G$31</f>
        <v>0</v>
      </c>
    </row>
    <row r="23" spans="1:6">
      <c r="A23" s="60" t="str">
        <f>$C$1&amp;".e20.130450202"</f>
        <v>Plan Code.e20.130450202</v>
      </c>
      <c r="B23" s="139">
        <f>'CB20'!$C$32</f>
        <v>0</v>
      </c>
      <c r="C23" s="139">
        <f>'CB20'!$D$32</f>
        <v>0</v>
      </c>
      <c r="D23" s="139">
        <f>'CB20'!$E$32</f>
        <v>0</v>
      </c>
      <c r="E23" s="139">
        <f>'CB20'!$F$32</f>
        <v>0</v>
      </c>
      <c r="F23" s="139">
        <f>'CB20'!$G$32</f>
        <v>0</v>
      </c>
    </row>
    <row r="24" spans="1:6">
      <c r="A24" s="60" t="str">
        <f>$C$1&amp;".e20.1306"</f>
        <v>Plan Code.e20.1306</v>
      </c>
      <c r="B24" s="139">
        <f>'CB20'!$C$33</f>
        <v>0</v>
      </c>
      <c r="C24" s="139">
        <f>'CB20'!$D$33</f>
        <v>0</v>
      </c>
      <c r="D24" s="139">
        <f>'CB20'!$E$33</f>
        <v>0</v>
      </c>
      <c r="E24" s="139">
        <f>'CB20'!$F$33</f>
        <v>0</v>
      </c>
      <c r="F24" s="139">
        <f>'CB20'!$G$33</f>
        <v>0</v>
      </c>
    </row>
    <row r="25" spans="1:6">
      <c r="A25" s="60" t="str">
        <f>$C$1&amp;".e20.130601201"</f>
        <v>Plan Code.e20.130601201</v>
      </c>
      <c r="B25" s="139">
        <f>'CB20'!$C$34</f>
        <v>0</v>
      </c>
      <c r="C25" s="139">
        <f>'CB20'!$D$34</f>
        <v>0</v>
      </c>
      <c r="D25" s="139">
        <f>'CB20'!$E$34</f>
        <v>0</v>
      </c>
      <c r="E25" s="139">
        <f>'CB20'!$F$34</f>
        <v>0</v>
      </c>
      <c r="F25" s="139">
        <f>'CB20'!$G$34</f>
        <v>0</v>
      </c>
    </row>
    <row r="26" spans="1:6">
      <c r="A26" s="60" t="str">
        <f>$C$1&amp;".e20.130601202"</f>
        <v>Plan Code.e20.130601202</v>
      </c>
      <c r="B26" s="139">
        <f>'CB20'!$C$35</f>
        <v>0</v>
      </c>
      <c r="C26" s="139">
        <f>'CB20'!$D$35</f>
        <v>0</v>
      </c>
      <c r="D26" s="139">
        <f>'CB20'!$E$35</f>
        <v>0</v>
      </c>
      <c r="E26" s="139">
        <f>'CB20'!$F$35</f>
        <v>0</v>
      </c>
      <c r="F26" s="139">
        <f>'CB20'!$G$35</f>
        <v>0</v>
      </c>
    </row>
    <row r="27" spans="1:6">
      <c r="A27" s="60" t="str">
        <f>$C$1&amp;".e20.1307"</f>
        <v>Plan Code.e20.1307</v>
      </c>
      <c r="B27" s="139">
        <f>'CB20'!$C$36</f>
        <v>0</v>
      </c>
      <c r="C27" s="139">
        <f>'CB20'!$D$36</f>
        <v>0</v>
      </c>
      <c r="D27" s="139">
        <f>'CB20'!$E$36</f>
        <v>0</v>
      </c>
      <c r="E27" s="139">
        <f>'CB20'!$F$36</f>
        <v>0</v>
      </c>
      <c r="F27" s="139">
        <f>'CB20'!$G$36</f>
        <v>0</v>
      </c>
    </row>
    <row r="28" spans="1:6">
      <c r="A28" s="60" t="str">
        <f>$C$1&amp;".e20.130701"</f>
        <v>Plan Code.e20.130701</v>
      </c>
      <c r="B28" s="139">
        <f>'CB20'!$C$37</f>
        <v>0</v>
      </c>
      <c r="C28" s="139">
        <f>'CB20'!$D$37</f>
        <v>0</v>
      </c>
      <c r="D28" s="139">
        <f>'CB20'!$E$37</f>
        <v>0</v>
      </c>
      <c r="E28" s="139">
        <f>'CB20'!$F$37</f>
        <v>0</v>
      </c>
      <c r="F28" s="139">
        <f>'CB20'!$G$37</f>
        <v>0</v>
      </c>
    </row>
    <row r="29" spans="1:6">
      <c r="A29" s="60" t="str">
        <f>$C$1&amp;".e20.130702"</f>
        <v>Plan Code.e20.130702</v>
      </c>
      <c r="B29" s="139">
        <f>'CB20'!$C$38</f>
        <v>0</v>
      </c>
      <c r="C29" s="139">
        <f>'CB20'!$D$38</f>
        <v>0</v>
      </c>
      <c r="D29" s="139">
        <f>'CB20'!$E$38</f>
        <v>0</v>
      </c>
      <c r="E29" s="139">
        <f>'CB20'!$F$38</f>
        <v>0</v>
      </c>
      <c r="F29" s="139">
        <f>'CB20'!$G$38</f>
        <v>0</v>
      </c>
    </row>
    <row r="30" spans="1:6">
      <c r="A30" s="60" t="str">
        <f>$C$1&amp;".e20.1308"</f>
        <v>Plan Code.e20.1308</v>
      </c>
      <c r="B30" s="139">
        <f>'CB20'!$C$39</f>
        <v>0</v>
      </c>
      <c r="C30" s="139">
        <f>'CB20'!$D$39</f>
        <v>0</v>
      </c>
      <c r="D30" s="139">
        <f>'CB20'!$E$39</f>
        <v>0</v>
      </c>
      <c r="E30" s="139">
        <f>'CB20'!$F$39</f>
        <v>0</v>
      </c>
      <c r="F30" s="139">
        <f>'CB20'!$G$39</f>
        <v>0</v>
      </c>
    </row>
    <row r="31" spans="1:6">
      <c r="A31" s="60" t="str">
        <f>$C$1&amp;".e20.1309"</f>
        <v>Plan Code.e20.1309</v>
      </c>
      <c r="B31" s="139">
        <f>'CB20'!$C$40</f>
        <v>0</v>
      </c>
      <c r="C31" s="139">
        <f>'CB20'!$D$40</f>
        <v>0</v>
      </c>
      <c r="D31" s="139">
        <f>'CB20'!$E$40</f>
        <v>0</v>
      </c>
      <c r="E31" s="139">
        <f>'CB20'!$F$40</f>
        <v>0</v>
      </c>
      <c r="F31" s="139">
        <f>'CB20'!$G$40</f>
        <v>0</v>
      </c>
    </row>
    <row r="32" spans="1:6">
      <c r="A32" s="60" t="str">
        <f>$C$1&amp;".e20.130901"</f>
        <v>Plan Code.e20.130901</v>
      </c>
      <c r="B32" s="139">
        <f>'CB20'!$C$41</f>
        <v>0</v>
      </c>
      <c r="C32" s="139">
        <f>'CB20'!$D$41</f>
        <v>0</v>
      </c>
      <c r="D32" s="139">
        <f>'CB20'!$E$41</f>
        <v>0</v>
      </c>
      <c r="E32" s="139">
        <f>'CB20'!$F$41</f>
        <v>0</v>
      </c>
      <c r="F32" s="139">
        <f>'CB20'!$G$41</f>
        <v>0</v>
      </c>
    </row>
    <row r="33" spans="1:6">
      <c r="A33" s="60" t="str">
        <f>$C$1&amp;".e20.13090101"</f>
        <v>Plan Code.e20.13090101</v>
      </c>
      <c r="B33" s="139">
        <f>'CB20'!$C$42</f>
        <v>0</v>
      </c>
      <c r="C33" s="139">
        <f>'CB20'!$D$42</f>
        <v>0</v>
      </c>
      <c r="D33" s="139">
        <f>'CB20'!$E$42</f>
        <v>0</v>
      </c>
      <c r="E33" s="139">
        <f>'CB20'!$F$42</f>
        <v>0</v>
      </c>
      <c r="F33" s="139">
        <f>'CB20'!$G$42</f>
        <v>0</v>
      </c>
    </row>
    <row r="34" spans="1:6">
      <c r="A34" s="60" t="str">
        <f>$C$1&amp;".e20.13090102"</f>
        <v>Plan Code.e20.13090102</v>
      </c>
      <c r="B34" s="139">
        <f>'CB20'!$C$43</f>
        <v>0</v>
      </c>
      <c r="C34" s="139">
        <f>'CB20'!$D$43</f>
        <v>0</v>
      </c>
      <c r="D34" s="139">
        <f>'CB20'!$E$43</f>
        <v>0</v>
      </c>
      <c r="E34" s="139">
        <f>'CB20'!$F$43</f>
        <v>0</v>
      </c>
      <c r="F34" s="139">
        <f>'CB20'!$G$43</f>
        <v>0</v>
      </c>
    </row>
    <row r="35" spans="1:6">
      <c r="A35" s="60" t="str">
        <f>$C$1&amp;".e20.130902"</f>
        <v>Plan Code.e20.130902</v>
      </c>
      <c r="B35" s="139">
        <f>'CB20'!$C$44</f>
        <v>0</v>
      </c>
      <c r="C35" s="139">
        <f>'CB20'!$D$44</f>
        <v>0</v>
      </c>
      <c r="D35" s="139">
        <f>'CB20'!$E$44</f>
        <v>0</v>
      </c>
      <c r="E35" s="139">
        <f>'CB20'!$F$44</f>
        <v>0</v>
      </c>
      <c r="F35" s="139">
        <f>'CB20'!$G$44</f>
        <v>0</v>
      </c>
    </row>
    <row r="36" spans="1:6">
      <c r="A36" s="60" t="str">
        <f>$C$1&amp;".e20.130902101"</f>
        <v>Plan Code.e20.130902101</v>
      </c>
      <c r="B36" s="139">
        <f>'CB20'!$C$45</f>
        <v>0</v>
      </c>
      <c r="C36" s="139">
        <f>'CB20'!$D$45</f>
        <v>0</v>
      </c>
      <c r="D36" s="139">
        <f>'CB20'!$E$45</f>
        <v>0</v>
      </c>
      <c r="E36" s="139">
        <f>'CB20'!$F$45</f>
        <v>0</v>
      </c>
      <c r="F36" s="139">
        <f>'CB20'!$G$45</f>
        <v>0</v>
      </c>
    </row>
    <row r="37" spans="1:6">
      <c r="A37" s="60" t="str">
        <f>$C$1&amp;".e20.13090202"</f>
        <v>Plan Code.e20.13090202</v>
      </c>
      <c r="B37" s="139">
        <f>'CB20'!$C$46</f>
        <v>0</v>
      </c>
      <c r="C37" s="139">
        <f>'CB20'!$D$46</f>
        <v>0</v>
      </c>
      <c r="D37" s="139">
        <f>'CB20'!$E$46</f>
        <v>0</v>
      </c>
      <c r="E37" s="139">
        <f>'CB20'!$F$46</f>
        <v>0</v>
      </c>
      <c r="F37" s="139">
        <f>'CB20'!$G$46</f>
        <v>0</v>
      </c>
    </row>
    <row r="38" spans="1:6">
      <c r="A38" s="60" t="str">
        <f>$C$1&amp;".e20.130903"</f>
        <v>Plan Code.e20.130903</v>
      </c>
      <c r="B38" s="139">
        <f>'CB20'!$C$47</f>
        <v>0</v>
      </c>
      <c r="C38" s="139">
        <f>'CB20'!$D$47</f>
        <v>0</v>
      </c>
      <c r="D38" s="139">
        <f>'CB20'!$E$47</f>
        <v>0</v>
      </c>
      <c r="E38" s="139">
        <f>'CB20'!$F$47</f>
        <v>0</v>
      </c>
      <c r="F38" s="139">
        <f>'CB20'!$G$47</f>
        <v>0</v>
      </c>
    </row>
    <row r="39" spans="1:6">
      <c r="A39" s="60" t="str">
        <f>$C$1&amp;".e20.13090301"</f>
        <v>Plan Code.e20.13090301</v>
      </c>
      <c r="B39" s="139">
        <f>'CB20'!$C$48</f>
        <v>0</v>
      </c>
      <c r="C39" s="139">
        <f>'CB20'!$D$48</f>
        <v>0</v>
      </c>
      <c r="D39" s="139">
        <f>'CB20'!$E$48</f>
        <v>0</v>
      </c>
      <c r="E39" s="139">
        <f>'CB20'!$F$48</f>
        <v>0</v>
      </c>
      <c r="F39" s="139">
        <f>'CB20'!$G$48</f>
        <v>0</v>
      </c>
    </row>
    <row r="40" spans="1:6">
      <c r="A40" s="60" t="str">
        <f>$C$1&amp;".e20.13090302"</f>
        <v>Plan Code.e20.13090302</v>
      </c>
      <c r="B40" s="139">
        <f>'CB20'!$C$49</f>
        <v>0</v>
      </c>
      <c r="C40" s="139">
        <f>'CB20'!$D$49</f>
        <v>0</v>
      </c>
      <c r="D40" s="139">
        <f>'CB20'!$E$49</f>
        <v>0</v>
      </c>
      <c r="E40" s="139">
        <f>'CB20'!$F$49</f>
        <v>0</v>
      </c>
      <c r="F40" s="139">
        <f>'CB20'!$G$49</f>
        <v>0</v>
      </c>
    </row>
    <row r="41" spans="1:6">
      <c r="A41" s="60" t="str">
        <f>$C$1&amp;".e20.1310"</f>
        <v>Plan Code.e20.1310</v>
      </c>
      <c r="B41" s="139">
        <f>'CB20'!$C$50</f>
        <v>0</v>
      </c>
      <c r="C41" s="139">
        <f>'CB20'!$D$50</f>
        <v>0</v>
      </c>
      <c r="D41" s="139">
        <f>'CB20'!$E$50</f>
        <v>0</v>
      </c>
      <c r="E41" s="139">
        <f>'CB20'!$F$50</f>
        <v>0</v>
      </c>
      <c r="F41" s="139">
        <f>'CB20'!$G$50</f>
        <v>0</v>
      </c>
    </row>
    <row r="42" spans="1:6">
      <c r="A42" s="60" t="str">
        <f>$C$1&amp;".e20.131001"</f>
        <v>Plan Code.e20.131001</v>
      </c>
      <c r="B42" s="139">
        <f>'CB20'!$C$51</f>
        <v>0</v>
      </c>
      <c r="C42" s="139">
        <f>'CB20'!$D$51</f>
        <v>0</v>
      </c>
      <c r="D42" s="139">
        <f>'CB20'!$E$51</f>
        <v>0</v>
      </c>
      <c r="E42" s="139">
        <f>'CB20'!$F$51</f>
        <v>0</v>
      </c>
      <c r="F42" s="139">
        <f>'CB20'!$G$51</f>
        <v>0</v>
      </c>
    </row>
    <row r="43" spans="1:6">
      <c r="A43" s="60" t="str">
        <f>$C$1&amp;".e20.131002"</f>
        <v>Plan Code.e20.131002</v>
      </c>
      <c r="B43" s="139">
        <f>'CB20'!$C$52</f>
        <v>0</v>
      </c>
      <c r="C43" s="139">
        <f>'CB20'!$D$52</f>
        <v>0</v>
      </c>
      <c r="D43" s="139">
        <f>'CB20'!$E$52</f>
        <v>0</v>
      </c>
      <c r="E43" s="139">
        <f>'CB20'!$F$52</f>
        <v>0</v>
      </c>
      <c r="F43" s="139">
        <f>'CB20'!$G$52</f>
        <v>0</v>
      </c>
    </row>
    <row r="44" spans="1:6">
      <c r="A44" s="60" t="str">
        <f>$C$1&amp;".e20.131101"</f>
        <v>Plan Code.e20.131101</v>
      </c>
      <c r="B44" s="139">
        <f>'CB20'!$C$53</f>
        <v>0</v>
      </c>
      <c r="C44" s="139">
        <f>'CB20'!$D$53</f>
        <v>0</v>
      </c>
      <c r="D44" s="139">
        <f>'CB20'!$E$53</f>
        <v>0</v>
      </c>
      <c r="E44" s="139">
        <f>'CB20'!$F$53</f>
        <v>0</v>
      </c>
      <c r="F44" s="139">
        <f>'CB20'!$G$53</f>
        <v>0</v>
      </c>
    </row>
    <row r="45" spans="1:6">
      <c r="A45" s="60" t="str">
        <f>$C$1&amp;".e20.13110101"</f>
        <v>Plan Code.e20.13110101</v>
      </c>
      <c r="B45" s="139">
        <f>'CB20'!$C$54</f>
        <v>0</v>
      </c>
      <c r="C45" s="139">
        <f>'CB20'!$D$54</f>
        <v>0</v>
      </c>
      <c r="D45" s="139">
        <f>'CB20'!$E$54</f>
        <v>0</v>
      </c>
      <c r="E45" s="139" t="s">
        <v>179</v>
      </c>
      <c r="F45" s="139" t="s">
        <v>179</v>
      </c>
    </row>
    <row r="46" spans="1:6">
      <c r="A46" s="60" t="str">
        <f>$C$1&amp;".e20.13110102"</f>
        <v>Plan Code.e20.13110102</v>
      </c>
      <c r="B46" s="139">
        <f>'CB20'!$C$55</f>
        <v>0</v>
      </c>
      <c r="C46" s="139">
        <f>'CB20'!$D$55</f>
        <v>0</v>
      </c>
      <c r="D46" s="139">
        <f>'CB20'!$E$55</f>
        <v>0</v>
      </c>
      <c r="E46" s="139">
        <f>'CB20'!$F$55</f>
        <v>0</v>
      </c>
      <c r="F46" s="139">
        <f>'CB20'!$G$55</f>
        <v>0</v>
      </c>
    </row>
    <row r="47" spans="1:6">
      <c r="A47" s="60" t="str">
        <f>$C$1&amp;".e20.13110109"</f>
        <v>Plan Code.e20.13110109</v>
      </c>
      <c r="B47" s="139">
        <f>'CB20'!$C$56</f>
        <v>0</v>
      </c>
      <c r="C47" s="139">
        <f>'CB20'!$D$56</f>
        <v>0</v>
      </c>
      <c r="D47" s="139">
        <f>'CB20'!$E$56</f>
        <v>0</v>
      </c>
      <c r="E47" s="139">
        <f>'CB20'!$F$56</f>
        <v>0</v>
      </c>
      <c r="F47" s="139">
        <f>'CB20'!$G$56</f>
        <v>0</v>
      </c>
    </row>
    <row r="48" spans="1:6">
      <c r="A48" s="60" t="str">
        <f>$C$1&amp;".e20.131103"</f>
        <v>Plan Code.e20.131103</v>
      </c>
      <c r="B48" s="139">
        <f>'CB20'!$C$57</f>
        <v>0</v>
      </c>
      <c r="C48" s="139">
        <f>'CB20'!$D$57</f>
        <v>0</v>
      </c>
      <c r="D48" s="139">
        <f>'CB20'!$E$57</f>
        <v>0</v>
      </c>
      <c r="E48" s="139">
        <f>'CB20'!$F$57</f>
        <v>0</v>
      </c>
      <c r="F48" s="139">
        <f>'CB20'!$G$57</f>
        <v>0</v>
      </c>
    </row>
    <row r="49" spans="1:6">
      <c r="A49" s="60" t="str">
        <f>$C$1&amp;".e20.13110301"</f>
        <v>Plan Code.e20.13110301</v>
      </c>
      <c r="B49" s="139">
        <f>'CB20'!$C$58</f>
        <v>0</v>
      </c>
      <c r="C49" s="139">
        <f>'CB20'!$D$58</f>
        <v>0</v>
      </c>
      <c r="D49" s="139">
        <f>'CB20'!$E$58</f>
        <v>0</v>
      </c>
      <c r="E49" s="139">
        <f>'CB20'!$F$58</f>
        <v>0</v>
      </c>
      <c r="F49" s="139">
        <f>'CB20'!$G$58</f>
        <v>0</v>
      </c>
    </row>
    <row r="50" spans="1:6">
      <c r="A50" s="60" t="str">
        <f>$C$1&amp;".e20.13110302"</f>
        <v>Plan Code.e20.13110302</v>
      </c>
      <c r="B50" s="139">
        <f>'CB20'!$C$59</f>
        <v>0</v>
      </c>
      <c r="C50" s="139">
        <f>'CB20'!$D$59</f>
        <v>0</v>
      </c>
      <c r="D50" s="139">
        <f>'CB20'!$E$59</f>
        <v>0</v>
      </c>
      <c r="E50" s="139">
        <f>'CB20'!$F$59</f>
        <v>0</v>
      </c>
      <c r="F50" s="139">
        <f>'CB20'!$G$59</f>
        <v>0</v>
      </c>
    </row>
    <row r="51" spans="1:6">
      <c r="A51" s="60" t="str">
        <f>$C$1&amp;".e20.131104"</f>
        <v>Plan Code.e20.131104</v>
      </c>
      <c r="B51" s="139">
        <f>'CB20'!$C$60</f>
        <v>0</v>
      </c>
      <c r="C51" s="139">
        <f>'CB20'!$D$60</f>
        <v>0</v>
      </c>
      <c r="D51" s="139">
        <f>'CB20'!$E$60</f>
        <v>0</v>
      </c>
      <c r="E51" s="139">
        <f>'CB20'!$F$60</f>
        <v>0</v>
      </c>
      <c r="F51" s="139">
        <f>'CB20'!$G$60</f>
        <v>0</v>
      </c>
    </row>
    <row r="52" spans="1:6">
      <c r="A52" s="60" t="str">
        <f>$C$1&amp;".e20.131105"</f>
        <v>Plan Code.e20.131105</v>
      </c>
      <c r="B52" s="139">
        <f>'CB20'!$C$61</f>
        <v>0</v>
      </c>
      <c r="C52" s="139">
        <f>'CB20'!$D$61</f>
        <v>0</v>
      </c>
      <c r="D52" s="139">
        <f>'CB20'!$E$61</f>
        <v>0</v>
      </c>
      <c r="E52" s="139">
        <f>'CB20'!$F$61</f>
        <v>0</v>
      </c>
      <c r="F52" s="139">
        <f>'CB20'!$G$61</f>
        <v>0</v>
      </c>
    </row>
    <row r="53" spans="1:6">
      <c r="A53" s="60" t="str">
        <f>$C$1&amp;".e20.131106"</f>
        <v>Plan Code.e20.131106</v>
      </c>
      <c r="B53" s="139">
        <f>'CB20'!$C$62</f>
        <v>0</v>
      </c>
      <c r="C53" s="139">
        <f>'CB20'!$D$62</f>
        <v>0</v>
      </c>
      <c r="D53" s="139">
        <f>'CB20'!$E$62</f>
        <v>0</v>
      </c>
      <c r="E53" s="139">
        <f>'CB20'!$F$62</f>
        <v>0</v>
      </c>
      <c r="F53" s="139">
        <f>'CB20'!$G$62</f>
        <v>0</v>
      </c>
    </row>
    <row r="54" spans="1:6">
      <c r="A54" s="60" t="str">
        <f>$C$1&amp;".e20.131102"</f>
        <v>Plan Code.e20.131102</v>
      </c>
      <c r="B54" s="139">
        <f>'CB20'!$C$63</f>
        <v>0</v>
      </c>
      <c r="C54" s="139">
        <f>'CB20'!$D$63</f>
        <v>0</v>
      </c>
      <c r="D54" s="139">
        <f>'CB20'!$E$63</f>
        <v>0</v>
      </c>
      <c r="E54" s="139">
        <f>'CB20'!$F$63</f>
        <v>0</v>
      </c>
      <c r="F54" s="139">
        <f>'CB20'!$G$63</f>
        <v>0</v>
      </c>
    </row>
    <row r="55" spans="1:6">
      <c r="A55" s="60" t="str">
        <f>$C$1&amp;".e20.13_gross"</f>
        <v>Plan Code.e20.13_gross</v>
      </c>
      <c r="B55" s="139">
        <f>'CB20'!$C$65</f>
        <v>0</v>
      </c>
      <c r="C55" s="139">
        <f>'CB20'!$D$65</f>
        <v>0</v>
      </c>
      <c r="D55" s="139">
        <f>'CB20'!$E$65</f>
        <v>0</v>
      </c>
      <c r="E55" s="139">
        <f>'CB20'!$F$65</f>
        <v>0</v>
      </c>
      <c r="F55" s="139">
        <f>'CB20'!$G$65</f>
        <v>0</v>
      </c>
    </row>
    <row r="56" spans="1:6">
      <c r="A56" s="60" t="str">
        <f>$C$1&amp;".e20.1312"</f>
        <v>Plan Code.e20.1312</v>
      </c>
      <c r="B56" s="139">
        <f>'CB20'!$C$67</f>
        <v>0</v>
      </c>
      <c r="C56" s="139">
        <f>'CB20'!$D$67</f>
        <v>0</v>
      </c>
      <c r="D56" s="139">
        <f>'CB20'!$E$67</f>
        <v>0</v>
      </c>
      <c r="E56" s="139">
        <f>'CB20'!$F$67</f>
        <v>0</v>
      </c>
      <c r="F56" s="139">
        <f>'CB20'!$G$67</f>
        <v>0</v>
      </c>
    </row>
    <row r="57" spans="1:6">
      <c r="A57" s="60" t="str">
        <f>$C$1&amp;".e20.131201"</f>
        <v>Plan Code.e20.131201</v>
      </c>
      <c r="B57" s="139">
        <f>'CB20'!$C$68</f>
        <v>0</v>
      </c>
      <c r="C57" s="139">
        <f>'CB20'!$D$68</f>
        <v>0</v>
      </c>
      <c r="D57" s="139">
        <f>'CB20'!$E$68</f>
        <v>0</v>
      </c>
      <c r="E57" s="139">
        <f>'CB20'!$F$68</f>
        <v>0</v>
      </c>
      <c r="F57" s="139">
        <f>'CB20'!$G$68</f>
        <v>0</v>
      </c>
    </row>
    <row r="58" spans="1:6">
      <c r="A58" s="60" t="str">
        <f>$C$1&amp;".e20.131202"</f>
        <v>Plan Code.e20.131202</v>
      </c>
      <c r="B58" s="139">
        <f>'CB20'!$C$69</f>
        <v>0</v>
      </c>
      <c r="C58" s="139">
        <f>'CB20'!$D$69</f>
        <v>0</v>
      </c>
      <c r="D58" s="139">
        <f>'CB20'!$E$69</f>
        <v>0</v>
      </c>
      <c r="E58" s="139">
        <f>'CB20'!$F$69</f>
        <v>0</v>
      </c>
      <c r="F58" s="139">
        <f>'CB20'!$G$69</f>
        <v>0</v>
      </c>
    </row>
    <row r="59" spans="1:6">
      <c r="A59" s="60" t="str">
        <f>$C$1&amp;".e20.13"</f>
        <v>Plan Code.e20.13</v>
      </c>
      <c r="B59" s="139">
        <f>'CB20'!$C$71</f>
        <v>0</v>
      </c>
      <c r="C59" s="139">
        <f>'CB20'!$D$71</f>
        <v>0</v>
      </c>
      <c r="D59" s="139">
        <f>'CB20'!$E$71</f>
        <v>0</v>
      </c>
      <c r="E59" s="139">
        <f>'CB20'!$F$71</f>
        <v>0</v>
      </c>
      <c r="F59" s="139">
        <f>'CB20'!$G$71</f>
        <v>0</v>
      </c>
    </row>
    <row r="60" spans="1:6">
      <c r="A60" s="60" t="str">
        <f>$C$1&amp;".e20.1403"</f>
        <v>Plan Code.e20.1403</v>
      </c>
      <c r="B60" s="139">
        <f>'CB20'!$C$75</f>
        <v>0</v>
      </c>
      <c r="C60" s="139">
        <f>'CB20'!$D$75</f>
        <v>0</v>
      </c>
      <c r="D60" s="139">
        <f>'CB20'!$E$75</f>
        <v>0</v>
      </c>
      <c r="E60" s="139">
        <f>'CB20'!$F$75</f>
        <v>0</v>
      </c>
      <c r="F60" s="139">
        <f>'CB20'!$G$75</f>
        <v>0</v>
      </c>
    </row>
    <row r="61" spans="1:6">
      <c r="A61" s="60" t="str">
        <f>$C$1&amp;".e20.140302"</f>
        <v>Plan Code.e20.140302</v>
      </c>
      <c r="B61" s="139">
        <f>'CB20'!$C$76</f>
        <v>0</v>
      </c>
      <c r="C61" s="139">
        <f>'CB20'!$D$76</f>
        <v>0</v>
      </c>
      <c r="D61" s="139">
        <f>'CB20'!$E$76</f>
        <v>0</v>
      </c>
      <c r="E61" s="139">
        <f>'CB20'!$F$76</f>
        <v>0</v>
      </c>
      <c r="F61" s="139">
        <f>'CB20'!$G$76</f>
        <v>0</v>
      </c>
    </row>
    <row r="62" spans="1:6">
      <c r="A62" s="60" t="str">
        <f>$C$1&amp;".e20.14030201"</f>
        <v>Plan Code.e20.14030201</v>
      </c>
      <c r="B62" s="139">
        <f>'CB20'!$C$77</f>
        <v>0</v>
      </c>
      <c r="C62" s="139">
        <f>'CB20'!$D$77</f>
        <v>0</v>
      </c>
      <c r="D62" s="139">
        <f>'CB20'!$E$77</f>
        <v>0</v>
      </c>
      <c r="E62" s="139">
        <f>'CB20'!$F$77</f>
        <v>0</v>
      </c>
      <c r="F62" s="139">
        <f>'CB20'!$G$77</f>
        <v>0</v>
      </c>
    </row>
    <row r="63" spans="1:6">
      <c r="A63" s="60" t="str">
        <f>$C$1&amp;".e20.14030202"</f>
        <v>Plan Code.e20.14030202</v>
      </c>
      <c r="B63" s="139">
        <f>'CB20'!$C$78</f>
        <v>0</v>
      </c>
      <c r="C63" s="139">
        <f>'CB20'!$D$78</f>
        <v>0</v>
      </c>
      <c r="D63" s="139">
        <f>'CB20'!$E$78</f>
        <v>0</v>
      </c>
      <c r="E63" s="139">
        <f>'CB20'!$F$78</f>
        <v>0</v>
      </c>
      <c r="F63" s="139">
        <f>'CB20'!$G$78</f>
        <v>0</v>
      </c>
    </row>
    <row r="64" spans="1:6">
      <c r="A64" s="60" t="str">
        <f>$C$1&amp;".e20.140302034"</f>
        <v>Plan Code.e20.140302034</v>
      </c>
      <c r="B64" s="139">
        <f>'CB20'!$C$79</f>
        <v>0</v>
      </c>
      <c r="C64" s="139">
        <f>'CB20'!$D$79</f>
        <v>0</v>
      </c>
      <c r="D64" s="139">
        <f>'CB20'!$E$79</f>
        <v>0</v>
      </c>
      <c r="E64" s="139">
        <f>'CB20'!$F$79</f>
        <v>0</v>
      </c>
      <c r="F64" s="139">
        <f>'CB20'!$G$79</f>
        <v>0</v>
      </c>
    </row>
    <row r="65" spans="1:6">
      <c r="A65" s="60" t="str">
        <f>$C$1&amp;".e20.14030203"</f>
        <v>Plan Code.e20.14030203</v>
      </c>
      <c r="B65" s="139">
        <f>'CB20'!$C$80</f>
        <v>0</v>
      </c>
      <c r="C65" s="139">
        <f>'CB20'!$D$80</f>
        <v>0</v>
      </c>
      <c r="D65" s="139">
        <f>'CB20'!$E$80</f>
        <v>0</v>
      </c>
      <c r="E65" s="139">
        <f>'CB20'!$F$80</f>
        <v>0</v>
      </c>
      <c r="F65" s="139">
        <f>'CB20'!$G$80</f>
        <v>0</v>
      </c>
    </row>
    <row r="66" spans="1:6">
      <c r="A66" s="60" t="str">
        <f>$C$1&amp;".e20.14030204"</f>
        <v>Plan Code.e20.14030204</v>
      </c>
      <c r="B66" s="139">
        <f>'CB20'!$C$81</f>
        <v>0</v>
      </c>
      <c r="C66" s="139">
        <f>'CB20'!$D$81</f>
        <v>0</v>
      </c>
      <c r="D66" s="139">
        <f>'CB20'!$E$81</f>
        <v>0</v>
      </c>
      <c r="E66" s="139">
        <f>'CB20'!$F$81</f>
        <v>0</v>
      </c>
      <c r="F66" s="139">
        <f>'CB20'!$G$81</f>
        <v>0</v>
      </c>
    </row>
    <row r="67" spans="1:6">
      <c r="A67" s="60" t="str">
        <f>$C$1&amp;".e20.14030205"</f>
        <v>Plan Code.e20.14030205</v>
      </c>
      <c r="B67" s="139">
        <f>'CB20'!$C$82</f>
        <v>0</v>
      </c>
      <c r="C67" s="139">
        <f>'CB20'!$D$82</f>
        <v>0</v>
      </c>
      <c r="D67" s="139">
        <f>'CB20'!$E$82</f>
        <v>0</v>
      </c>
      <c r="E67" s="139">
        <f>'CB20'!$F$82</f>
        <v>0</v>
      </c>
      <c r="F67" s="139">
        <f>'CB20'!$G$82</f>
        <v>0</v>
      </c>
    </row>
    <row r="68" spans="1:6">
      <c r="A68" s="60" t="str">
        <f>$C$1&amp;".e20.14030206"</f>
        <v>Plan Code.e20.14030206</v>
      </c>
      <c r="B68" s="139">
        <f>'CB20'!$C$83</f>
        <v>0</v>
      </c>
      <c r="C68" s="139">
        <f>'CB20'!$D$83</f>
        <v>0</v>
      </c>
      <c r="D68" s="139">
        <f>'CB20'!$E$83</f>
        <v>0</v>
      </c>
      <c r="E68" s="139">
        <f>'CB20'!$F$83</f>
        <v>0</v>
      </c>
      <c r="F68" s="139">
        <f>'CB20'!$G$83</f>
        <v>0</v>
      </c>
    </row>
    <row r="69" spans="1:6">
      <c r="A69" s="60" t="str">
        <f>$C$1&amp;".e20.14030207"</f>
        <v>Plan Code.e20.14030207</v>
      </c>
      <c r="B69" s="139">
        <f>'CB20'!$C$84</f>
        <v>0</v>
      </c>
      <c r="C69" s="139">
        <f>'CB20'!$D$84</f>
        <v>0</v>
      </c>
      <c r="D69" s="139">
        <f>'CB20'!$E$84</f>
        <v>0</v>
      </c>
      <c r="E69" s="139">
        <f>'CB20'!$F$84</f>
        <v>0</v>
      </c>
      <c r="F69" s="139">
        <f>'CB20'!$G$84</f>
        <v>0</v>
      </c>
    </row>
    <row r="70" spans="1:6">
      <c r="A70" s="60" t="str">
        <f>$C$1&amp;".e20.14030208"</f>
        <v>Plan Code.e20.14030208</v>
      </c>
      <c r="B70" s="139">
        <f>'CB20'!$C$85</f>
        <v>0</v>
      </c>
      <c r="C70" s="139">
        <f>'CB20'!$D$85</f>
        <v>0</v>
      </c>
      <c r="D70" s="139">
        <f>'CB20'!$E$85</f>
        <v>0</v>
      </c>
      <c r="E70" s="139">
        <f>'CB20'!$F$85</f>
        <v>0</v>
      </c>
      <c r="F70" s="139">
        <f>'CB20'!$G$85</f>
        <v>0</v>
      </c>
    </row>
    <row r="71" spans="1:6">
      <c r="A71" s="60" t="str">
        <f>$C$1&amp;".e20.1405"</f>
        <v>Plan Code.e20.1405</v>
      </c>
      <c r="B71" s="139">
        <f>'CB20'!$C$86</f>
        <v>0</v>
      </c>
      <c r="C71" s="139">
        <f>'CB20'!$D$86</f>
        <v>0</v>
      </c>
      <c r="D71" s="139">
        <f>'CB20'!$E$86</f>
        <v>0</v>
      </c>
      <c r="E71" s="139">
        <f>'CB20'!$F$86</f>
        <v>0</v>
      </c>
      <c r="F71" s="139">
        <f>'CB20'!$G$86</f>
        <v>0</v>
      </c>
    </row>
    <row r="72" spans="1:6">
      <c r="A72" s="60" t="str">
        <f>$C$1&amp;".e20.140501"</f>
        <v>Plan Code.e20.140501</v>
      </c>
      <c r="B72" s="139">
        <f>'CB20'!$C$87</f>
        <v>0</v>
      </c>
      <c r="C72" s="139">
        <f>'CB20'!$D$87</f>
        <v>0</v>
      </c>
      <c r="D72" s="139">
        <f>'CB20'!$E$87</f>
        <v>0</v>
      </c>
      <c r="E72" s="139">
        <f>'CB20'!$F$87</f>
        <v>0</v>
      </c>
      <c r="F72" s="139">
        <f>'CB20'!$G$87</f>
        <v>0</v>
      </c>
    </row>
    <row r="73" spans="1:6">
      <c r="A73" s="60" t="str">
        <f>$C$1&amp;".e20.140502"</f>
        <v>Plan Code.e20.140502</v>
      </c>
      <c r="B73" s="139">
        <f>'CB20'!$C$88</f>
        <v>0</v>
      </c>
      <c r="C73" s="139">
        <f>'CB20'!$D$88</f>
        <v>0</v>
      </c>
      <c r="D73" s="139">
        <f>'CB20'!$E$88</f>
        <v>0</v>
      </c>
      <c r="E73" s="139">
        <f>'CB20'!$F$88</f>
        <v>0</v>
      </c>
      <c r="F73" s="139">
        <f>'CB20'!$G$88</f>
        <v>0</v>
      </c>
    </row>
    <row r="74" spans="1:6">
      <c r="A74" s="60" t="str">
        <f>$C$1&amp;".e20.1405034"</f>
        <v>Plan Code.e20.1405034</v>
      </c>
      <c r="B74" s="139">
        <f>'CB20'!$C$89</f>
        <v>0</v>
      </c>
      <c r="C74" s="139">
        <f>'CB20'!$D$89</f>
        <v>0</v>
      </c>
      <c r="D74" s="139">
        <f>'CB20'!$E$89</f>
        <v>0</v>
      </c>
      <c r="E74" s="139">
        <f>'CB20'!$F$89</f>
        <v>0</v>
      </c>
      <c r="F74" s="139">
        <f>'CB20'!$G$89</f>
        <v>0</v>
      </c>
    </row>
    <row r="75" spans="1:6">
      <c r="A75" s="60" t="str">
        <f>$C$1&amp;".e20.140503"</f>
        <v>Plan Code.e20.140503</v>
      </c>
      <c r="B75" s="139">
        <f>'CB20'!$C$90</f>
        <v>0</v>
      </c>
      <c r="C75" s="139">
        <f>'CB20'!$D$90</f>
        <v>0</v>
      </c>
      <c r="D75" s="139">
        <f>'CB20'!$E$90</f>
        <v>0</v>
      </c>
      <c r="E75" s="139">
        <f>'CB20'!$F$90</f>
        <v>0</v>
      </c>
      <c r="F75" s="139">
        <f>'CB20'!$G$90</f>
        <v>0</v>
      </c>
    </row>
    <row r="76" spans="1:6">
      <c r="A76" s="60" t="str">
        <f>$C$1&amp;".e20.140504"</f>
        <v>Plan Code.e20.140504</v>
      </c>
      <c r="B76" s="139">
        <f>'CB20'!$C$91</f>
        <v>0</v>
      </c>
      <c r="C76" s="139">
        <f>'CB20'!$D$91</f>
        <v>0</v>
      </c>
      <c r="D76" s="139">
        <f>'CB20'!$E$91</f>
        <v>0</v>
      </c>
      <c r="E76" s="139">
        <f>'CB20'!$F$91</f>
        <v>0</v>
      </c>
      <c r="F76" s="139">
        <f>'CB20'!$G$91</f>
        <v>0</v>
      </c>
    </row>
    <row r="77" spans="1:6">
      <c r="A77" s="60" t="str">
        <f>$C$1&amp;".e20.140505"</f>
        <v>Plan Code.e20.140505</v>
      </c>
      <c r="B77" s="139">
        <f>'CB20'!$C$92</f>
        <v>0</v>
      </c>
      <c r="C77" s="139">
        <f>'CB20'!$D$92</f>
        <v>0</v>
      </c>
      <c r="D77" s="139">
        <f>'CB20'!$E$92</f>
        <v>0</v>
      </c>
      <c r="E77" s="139">
        <f>'CB20'!$F$92</f>
        <v>0</v>
      </c>
      <c r="F77" s="139">
        <f>'CB20'!$G$92</f>
        <v>0</v>
      </c>
    </row>
    <row r="78" spans="1:6">
      <c r="A78" s="60" t="str">
        <f>$C$1&amp;".e20.140506"</f>
        <v>Plan Code.e20.140506</v>
      </c>
      <c r="B78" s="139">
        <f>'CB20'!$C$93</f>
        <v>0</v>
      </c>
      <c r="C78" s="139">
        <f>'CB20'!$D$93</f>
        <v>0</v>
      </c>
      <c r="D78" s="139">
        <f>'CB20'!$E$93</f>
        <v>0</v>
      </c>
      <c r="E78" s="139">
        <f>'CB20'!$F$93</f>
        <v>0</v>
      </c>
      <c r="F78" s="139">
        <f>'CB20'!$G$93</f>
        <v>0</v>
      </c>
    </row>
    <row r="79" spans="1:6">
      <c r="A79" s="60" t="str">
        <f>$C$1&amp;".e20.140507"</f>
        <v>Plan Code.e20.140507</v>
      </c>
      <c r="B79" s="139">
        <f>'CB20'!$C$94</f>
        <v>0</v>
      </c>
      <c r="C79" s="139">
        <f>'CB20'!$D$94</f>
        <v>0</v>
      </c>
      <c r="D79" s="139">
        <f>'CB20'!$E$94</f>
        <v>0</v>
      </c>
      <c r="E79" s="139">
        <f>'CB20'!$F$94</f>
        <v>0</v>
      </c>
      <c r="F79" s="139">
        <f>'CB20'!$G$94</f>
        <v>0</v>
      </c>
    </row>
    <row r="80" spans="1:6">
      <c r="A80" s="60" t="str">
        <f>$C$1&amp;".e20.140508"</f>
        <v>Plan Code.e20.140508</v>
      </c>
      <c r="B80" s="139">
        <f>'CB20'!$C$95</f>
        <v>0</v>
      </c>
      <c r="C80" s="139">
        <f>'CB20'!$D$95</f>
        <v>0</v>
      </c>
      <c r="D80" s="139">
        <f>'CB20'!$E$95</f>
        <v>0</v>
      </c>
      <c r="E80" s="139">
        <f>'CB20'!$F$95</f>
        <v>0</v>
      </c>
      <c r="F80" s="139">
        <f>'CB20'!$G$95</f>
        <v>0</v>
      </c>
    </row>
    <row r="81" spans="1:6">
      <c r="A81" s="60" t="str">
        <f>$C$1&amp;".e20.14_gross"</f>
        <v>Plan Code.e20.14_gross</v>
      </c>
      <c r="B81" s="139">
        <f>'CB20'!$C$97</f>
        <v>0</v>
      </c>
      <c r="C81" s="139">
        <f>'CB20'!$D$97</f>
        <v>0</v>
      </c>
      <c r="D81" s="139">
        <f>'CB20'!$E$97</f>
        <v>0</v>
      </c>
      <c r="E81" s="139">
        <f>'CB20'!$F$97</f>
        <v>0</v>
      </c>
      <c r="F81" s="139">
        <f>'CB20'!$G$97</f>
        <v>0</v>
      </c>
    </row>
    <row r="82" spans="1:6">
      <c r="A82" s="60" t="str">
        <f>$C$1&amp;".e20.1409"</f>
        <v>Plan Code.e20.1409</v>
      </c>
      <c r="B82" s="139">
        <f>'CB20'!$C$99</f>
        <v>0</v>
      </c>
      <c r="C82" s="139">
        <f>'CB20'!$D$99</f>
        <v>0</v>
      </c>
      <c r="D82" s="139">
        <f>'CB20'!$E$99</f>
        <v>0</v>
      </c>
      <c r="E82" s="139">
        <f>'CB20'!$F$99</f>
        <v>0</v>
      </c>
      <c r="F82" s="139">
        <f>'CB20'!$G$99</f>
        <v>0</v>
      </c>
    </row>
    <row r="83" spans="1:6">
      <c r="A83" s="60" t="str">
        <f>$C$1&amp;".e20.140901"</f>
        <v>Plan Code.e20.140901</v>
      </c>
      <c r="B83" s="139">
        <f>'CB20'!$C$100</f>
        <v>0</v>
      </c>
      <c r="C83" s="139">
        <f>'CB20'!$D$100</f>
        <v>0</v>
      </c>
      <c r="D83" s="139">
        <f>'CB20'!$E$100</f>
        <v>0</v>
      </c>
      <c r="E83" s="139">
        <f>'CB20'!$F$100</f>
        <v>0</v>
      </c>
      <c r="F83" s="139">
        <f>'CB20'!$G$100</f>
        <v>0</v>
      </c>
    </row>
    <row r="84" spans="1:6">
      <c r="A84" s="60" t="str">
        <f>$C$1&amp;".e20.140902"</f>
        <v>Plan Code.e20.140902</v>
      </c>
      <c r="B84" s="139">
        <f>'CB20'!$C$101</f>
        <v>0</v>
      </c>
      <c r="C84" s="139">
        <f>'CB20'!$D$101</f>
        <v>0</v>
      </c>
      <c r="D84" s="139">
        <f>'CB20'!$E$101</f>
        <v>0</v>
      </c>
      <c r="E84" s="139">
        <f>'CB20'!$F$101</f>
        <v>0</v>
      </c>
      <c r="F84" s="139">
        <f>'CB20'!$G$101</f>
        <v>0</v>
      </c>
    </row>
    <row r="85" spans="1:6">
      <c r="A85" s="60" t="str">
        <f>$C$1&amp;".e20.14"</f>
        <v>Plan Code.e20.14</v>
      </c>
      <c r="B85" s="139">
        <f>'CB20'!$C$103</f>
        <v>0</v>
      </c>
      <c r="C85" s="139">
        <f>'CB20'!$D$103</f>
        <v>0</v>
      </c>
      <c r="D85" s="139">
        <f>'CB20'!$E$103</f>
        <v>0</v>
      </c>
      <c r="E85" s="139">
        <f>'CB20'!$F$103</f>
        <v>0</v>
      </c>
      <c r="F85" s="139">
        <f>'CB20'!$G$103</f>
        <v>0</v>
      </c>
    </row>
    <row r="86" spans="1:6">
      <c r="A86" s="60" t="str">
        <f>$C$1&amp;".e20.1717"</f>
        <v>Plan Code.e20.1717</v>
      </c>
      <c r="B86" s="139">
        <f>'CB20'!$C$107</f>
        <v>0</v>
      </c>
      <c r="C86" s="139">
        <f>'CB20'!$D$107</f>
        <v>0</v>
      </c>
      <c r="D86" s="139">
        <f>'CB20'!$E$107</f>
        <v>0</v>
      </c>
      <c r="E86" s="139">
        <f>'CB20'!$F$107</f>
        <v>0</v>
      </c>
      <c r="F86" s="139">
        <f>'CB20'!$G$107</f>
        <v>0</v>
      </c>
    </row>
    <row r="87" spans="1:6">
      <c r="A87" s="60" t="str">
        <f>$C$1&amp;".e20.1701"</f>
        <v>Plan Code.e20.1701</v>
      </c>
      <c r="B87" s="139">
        <f>'CB20'!$C$108</f>
        <v>0</v>
      </c>
      <c r="C87" s="139">
        <f>'CB20'!$D$108</f>
        <v>0</v>
      </c>
      <c r="D87" s="139">
        <f>'CB20'!$E$108</f>
        <v>0</v>
      </c>
      <c r="E87" s="139">
        <f>'CB20'!$F$108</f>
        <v>0</v>
      </c>
      <c r="F87" s="139">
        <f>'CB20'!$G$108</f>
        <v>0</v>
      </c>
    </row>
    <row r="88" spans="1:6">
      <c r="A88" s="60" t="str">
        <f>$C$1&amp;".e20.1703"</f>
        <v>Plan Code.e20.1703</v>
      </c>
      <c r="B88" s="139">
        <f>'CB20'!$C$109</f>
        <v>0</v>
      </c>
      <c r="C88" s="139">
        <f>'CB20'!$D$109</f>
        <v>0</v>
      </c>
      <c r="D88" s="139">
        <f>'CB20'!$E$109</f>
        <v>0</v>
      </c>
      <c r="E88" s="139">
        <f>'CB20'!$F$109</f>
        <v>0</v>
      </c>
      <c r="F88" s="139">
        <f>'CB20'!$G$109</f>
        <v>0</v>
      </c>
    </row>
    <row r="89" spans="1:6" ht="15.75" customHeight="1">
      <c r="A89" s="60" t="str">
        <f>$C$1&amp;".e20.1718"</f>
        <v>Plan Code.e20.1718</v>
      </c>
      <c r="B89" s="139">
        <f>'CB20'!$C$110</f>
        <v>0</v>
      </c>
      <c r="C89" s="139">
        <f>'CB20'!$D$110</f>
        <v>0</v>
      </c>
      <c r="D89" s="139">
        <f>'CB20'!$E$110</f>
        <v>0</v>
      </c>
      <c r="E89" s="139">
        <f>'CB20'!$F$110</f>
        <v>0</v>
      </c>
      <c r="F89" s="139">
        <f>'CB20'!$G$110</f>
        <v>0</v>
      </c>
    </row>
    <row r="90" spans="1:6">
      <c r="A90" s="60" t="str">
        <f>$C$1&amp;".e20.1709"</f>
        <v>Plan Code.e20.1709</v>
      </c>
      <c r="B90" s="139">
        <f>'CB20'!$C$114</f>
        <v>0</v>
      </c>
      <c r="C90" s="139">
        <f>'CB20'!$D$114</f>
        <v>0</v>
      </c>
      <c r="D90" s="139">
        <f>'CB20'!$E$114</f>
        <v>0</v>
      </c>
      <c r="E90" s="139">
        <f>'CB20'!$F$114</f>
        <v>0</v>
      </c>
      <c r="F90" s="139">
        <f>'CB20'!$G$114</f>
        <v>0</v>
      </c>
    </row>
    <row r="91" spans="1:6">
      <c r="A91" s="60" t="str">
        <f>$C$1&amp;".e20.170901"</f>
        <v>Plan Code.e20.170901</v>
      </c>
      <c r="B91" s="139">
        <f>'CB20'!$C$115</f>
        <v>0</v>
      </c>
      <c r="C91" s="139">
        <f>'CB20'!$D$115</f>
        <v>0</v>
      </c>
      <c r="D91" s="139">
        <f>'CB20'!$E$115</f>
        <v>0</v>
      </c>
      <c r="E91" s="139">
        <f>'CB20'!$F$115</f>
        <v>0</v>
      </c>
      <c r="F91" s="139">
        <f>'CB20'!$G$115</f>
        <v>0</v>
      </c>
    </row>
    <row r="92" spans="1:6">
      <c r="A92" s="60" t="str">
        <f>$C$1&amp;".e20.170902"</f>
        <v>Plan Code.e20.170902</v>
      </c>
      <c r="B92" s="139">
        <f>'CB20'!$C$116</f>
        <v>0</v>
      </c>
      <c r="C92" s="139">
        <f>'CB20'!$D$116</f>
        <v>0</v>
      </c>
      <c r="D92" s="139">
        <f>'CB20'!$E$116</f>
        <v>0</v>
      </c>
      <c r="E92" s="139">
        <f>'CB20'!$F$116</f>
        <v>0</v>
      </c>
      <c r="F92" s="139">
        <f>'CB20'!$G$116</f>
        <v>0</v>
      </c>
    </row>
    <row r="93" spans="1:6">
      <c r="A93" s="60" t="str">
        <f>$C$1&amp;".e20.17"</f>
        <v>Plan Code.e20.17</v>
      </c>
      <c r="B93" s="139">
        <f>'CB20'!$C$118</f>
        <v>0</v>
      </c>
      <c r="C93" s="139">
        <f>'CB20'!$D$118</f>
        <v>0</v>
      </c>
      <c r="D93" s="139">
        <f>'CB20'!$E$118</f>
        <v>0</v>
      </c>
      <c r="E93" s="139">
        <f>'CB20'!$F$118</f>
        <v>0</v>
      </c>
      <c r="F93" s="139">
        <f>'CB20'!$G$118</f>
        <v>0</v>
      </c>
    </row>
    <row r="94" spans="1:6">
      <c r="A94" s="60" t="str">
        <f>$C$1&amp;".e20.1901"</f>
        <v>Plan Code.e20.1901</v>
      </c>
      <c r="B94" s="139">
        <f>'CB20'!$C$122</f>
        <v>0</v>
      </c>
      <c r="C94" s="139">
        <f>'CB20'!$D$122</f>
        <v>0</v>
      </c>
      <c r="D94" s="139">
        <f>'CB20'!$E$122</f>
        <v>0</v>
      </c>
      <c r="E94" s="139">
        <f>'CB20'!$F$122</f>
        <v>0</v>
      </c>
      <c r="F94" s="139">
        <f>'CB20'!$G$122</f>
        <v>0</v>
      </c>
    </row>
    <row r="95" spans="1:6">
      <c r="A95" s="60" t="str">
        <f>$C$1&amp;".e20.190903"</f>
        <v>Plan Code.e20.190903</v>
      </c>
      <c r="B95" s="139">
        <f>'CB20'!$C$123</f>
        <v>0</v>
      </c>
      <c r="C95" s="139">
        <f>'CB20'!$D$123</f>
        <v>0</v>
      </c>
      <c r="D95" s="139">
        <f>'CB20'!$E$123</f>
        <v>0</v>
      </c>
      <c r="E95" s="139">
        <f>'CB20'!$F$123</f>
        <v>0</v>
      </c>
      <c r="F95" s="139">
        <f>'CB20'!$G$123</f>
        <v>0</v>
      </c>
    </row>
    <row r="96" spans="1:6">
      <c r="A96" s="60" t="str">
        <f>$C$1&amp;".e20.190903_1"</f>
        <v>Plan Code.e20.190903_1</v>
      </c>
      <c r="B96" s="139">
        <f>'CB20'!$C$124</f>
        <v>0</v>
      </c>
      <c r="C96" s="139">
        <f>'CB20'!$D$124</f>
        <v>0</v>
      </c>
      <c r="D96" s="139">
        <f>'CB20'!$E$124</f>
        <v>0</v>
      </c>
      <c r="E96" s="139">
        <f>'CB20'!$F$124</f>
        <v>0</v>
      </c>
      <c r="F96" s="139">
        <f>'CB20'!$G$124</f>
        <v>0</v>
      </c>
    </row>
    <row r="97" spans="1:6">
      <c r="A97" s="60" t="str">
        <f>$C$1&amp;".e20.190903_2"</f>
        <v>Plan Code.e20.190903_2</v>
      </c>
      <c r="B97" s="139">
        <f>'CB20'!$C$125</f>
        <v>0</v>
      </c>
      <c r="C97" s="139">
        <f>'CB20'!$D$125</f>
        <v>0</v>
      </c>
      <c r="D97" s="139">
        <f>'CB20'!$E$125</f>
        <v>0</v>
      </c>
      <c r="E97" s="139">
        <f>'CB20'!$F$125</f>
        <v>0</v>
      </c>
      <c r="F97" s="139">
        <f>'CB20'!$G$125</f>
        <v>0</v>
      </c>
    </row>
    <row r="98" spans="1:6">
      <c r="A98" s="60" t="str">
        <f>$C$1&amp;".e20.190903_3"</f>
        <v>Plan Code.e20.190903_3</v>
      </c>
      <c r="B98" s="139">
        <f>'CB20'!$C$126</f>
        <v>0</v>
      </c>
      <c r="C98" s="139">
        <f>'CB20'!$D$126</f>
        <v>0</v>
      </c>
      <c r="D98" s="139">
        <f>'CB20'!$E$126</f>
        <v>0</v>
      </c>
      <c r="E98" s="139">
        <f>'CB20'!$F$126</f>
        <v>0</v>
      </c>
      <c r="F98" s="139">
        <f>'CB20'!$G$126</f>
        <v>0</v>
      </c>
    </row>
    <row r="99" spans="1:6">
      <c r="A99" s="60" t="str">
        <f>$C$1&amp;".e20.190903_4"</f>
        <v>Plan Code.e20.190903_4</v>
      </c>
      <c r="B99" s="139">
        <f>'CB20'!$C$127</f>
        <v>0</v>
      </c>
      <c r="C99" s="139">
        <f>'CB20'!$D$127</f>
        <v>0</v>
      </c>
      <c r="D99" s="139">
        <f>'CB20'!$E$127</f>
        <v>0</v>
      </c>
      <c r="E99" s="139">
        <f>'CB20'!$F$127</f>
        <v>0</v>
      </c>
      <c r="F99" s="139">
        <f>'CB20'!$G$127</f>
        <v>0</v>
      </c>
    </row>
    <row r="100" spans="1:6">
      <c r="A100" s="60" t="str">
        <f>$C$1&amp;".e20.190903_5"</f>
        <v>Plan Code.e20.190903_5</v>
      </c>
      <c r="B100" s="139">
        <f>'CB20'!$C$128</f>
        <v>0</v>
      </c>
      <c r="C100" s="139">
        <f>'CB20'!$D$128</f>
        <v>0</v>
      </c>
      <c r="D100" s="139">
        <f>'CB20'!$E$128</f>
        <v>0</v>
      </c>
      <c r="E100" s="139">
        <f>'CB20'!$F$128</f>
        <v>0</v>
      </c>
      <c r="F100" s="139">
        <f>'CB20'!$G$128</f>
        <v>0</v>
      </c>
    </row>
    <row r="101" spans="1:6">
      <c r="A101" s="60" t="str">
        <f>$C$1&amp;".e20.190903_6"</f>
        <v>Plan Code.e20.190903_6</v>
      </c>
      <c r="B101" s="139">
        <f>'CB20'!$C$129</f>
        <v>0</v>
      </c>
      <c r="C101" s="139">
        <f>'CB20'!$D$129</f>
        <v>0</v>
      </c>
      <c r="D101" s="139">
        <f>'CB20'!$E$129</f>
        <v>0</v>
      </c>
      <c r="E101" s="139">
        <f>'CB20'!$F$129</f>
        <v>0</v>
      </c>
      <c r="F101" s="139">
        <f>'CB20'!$G$129</f>
        <v>0</v>
      </c>
    </row>
    <row r="102" spans="1:6">
      <c r="A102" s="60" t="str">
        <f>$C$1&amp;".e20.190903_7"</f>
        <v>Plan Code.e20.190903_7</v>
      </c>
      <c r="B102" s="139">
        <f>'CB20'!$C$130</f>
        <v>0</v>
      </c>
      <c r="C102" s="139">
        <f>'CB20'!$D$130</f>
        <v>0</v>
      </c>
      <c r="D102" s="139">
        <f>'CB20'!$E$130</f>
        <v>0</v>
      </c>
      <c r="E102" s="139">
        <f>'CB20'!$F$130</f>
        <v>0</v>
      </c>
      <c r="F102" s="139">
        <f>'CB20'!$G$130</f>
        <v>0</v>
      </c>
    </row>
    <row r="103" spans="1:6">
      <c r="A103" s="60" t="str">
        <f>$C$1&amp;".e20.19"</f>
        <v>Plan Code.e20.19</v>
      </c>
      <c r="B103" s="139">
        <f>'CB20'!$C$132</f>
        <v>0</v>
      </c>
      <c r="C103" s="139">
        <f>'CB20'!$D$132</f>
        <v>0</v>
      </c>
      <c r="D103" s="139">
        <f>'CB20'!$E$132</f>
        <v>0</v>
      </c>
      <c r="E103" s="139">
        <f>'CB20'!$F$132</f>
        <v>0</v>
      </c>
      <c r="F103" s="139">
        <f>'CB20'!$G$132</f>
        <v>0</v>
      </c>
    </row>
    <row r="104" spans="1:6" s="140" customFormat="1">
      <c r="A104" s="140" t="str">
        <f>$C$1&amp;".e20.2"</f>
        <v>Plan Code.e20.2</v>
      </c>
      <c r="B104" s="148">
        <f>'CB20'!$C$136</f>
        <v>0</v>
      </c>
      <c r="C104" s="148">
        <f>'CB20'!$D$136</f>
        <v>0</v>
      </c>
      <c r="D104" s="148">
        <f>'CB20'!$E$136</f>
        <v>0</v>
      </c>
      <c r="E104" s="148">
        <f>'CB20'!$F$136</f>
        <v>0</v>
      </c>
      <c r="F104" s="148">
        <f>'CB20'!$G$136</f>
        <v>0</v>
      </c>
    </row>
    <row r="105" spans="1:6">
      <c r="A105" s="60" t="str">
        <f>$C$1&amp;".e20.271001"</f>
        <v>Plan Code.e20.271001</v>
      </c>
      <c r="B105" s="139">
        <f>'CB20'!$C$139</f>
        <v>0</v>
      </c>
      <c r="C105" s="139">
        <f>'CB20'!$D$139</f>
        <v>0</v>
      </c>
      <c r="D105" s="139">
        <f>'CB20'!$E$139</f>
        <v>0</v>
      </c>
      <c r="E105" s="139">
        <f>'CB20'!$F$139</f>
        <v>0</v>
      </c>
      <c r="F105" s="139">
        <f>'CB20'!$G$139</f>
        <v>0</v>
      </c>
    </row>
    <row r="106" spans="1:6">
      <c r="A106" s="60" t="str">
        <f>$C$1&amp;".e20.2710"</f>
        <v>Plan Code.e20.2710</v>
      </c>
      <c r="B106" s="139">
        <f>'CB20'!$C$141</f>
        <v>0</v>
      </c>
      <c r="C106" s="139">
        <f>'CB20'!$D$141</f>
        <v>0</v>
      </c>
      <c r="D106" s="139">
        <f>'CB20'!$E$141</f>
        <v>0</v>
      </c>
      <c r="E106" s="139">
        <f>'CB20'!$F$141</f>
        <v>0</v>
      </c>
      <c r="F106" s="139">
        <f>'CB20'!$G$141</f>
        <v>0</v>
      </c>
    </row>
    <row r="107" spans="1:6">
      <c r="A107" s="140" t="str">
        <f>$C$1&amp;".e20.2614"</f>
        <v>Plan Code.e20.2614</v>
      </c>
      <c r="B107" s="139">
        <f>'CB20'!$C$145</f>
        <v>0</v>
      </c>
      <c r="C107" s="139">
        <f>'CB20'!$D$145</f>
        <v>0</v>
      </c>
      <c r="D107" s="139">
        <f>'CB20'!$E$145</f>
        <v>0</v>
      </c>
      <c r="E107" s="139">
        <f>'CB20'!$F$145</f>
        <v>0</v>
      </c>
      <c r="F107" s="139">
        <f>'CB20'!$G$145</f>
        <v>0</v>
      </c>
    </row>
    <row r="108" spans="1:6">
      <c r="A108" s="60" t="str">
        <f>$C$1&amp;".e20.2615"</f>
        <v>Plan Code.e20.2615</v>
      </c>
      <c r="B108" s="139">
        <f>'CB20'!$C$146</f>
        <v>0</v>
      </c>
      <c r="C108" s="139">
        <f>'CB20'!$D$146</f>
        <v>0</v>
      </c>
      <c r="D108" s="139">
        <f>'CB20'!$E$146</f>
        <v>0</v>
      </c>
      <c r="E108" s="139">
        <f>'CB20'!$F$146</f>
        <v>0</v>
      </c>
      <c r="F108" s="139">
        <f>'CB20'!$G$146</f>
        <v>0</v>
      </c>
    </row>
    <row r="109" spans="1:6">
      <c r="A109" s="60" t="str">
        <f>$C$1&amp;".e20.2616"</f>
        <v>Plan Code.e20.2616</v>
      </c>
      <c r="B109" s="139">
        <f>'CB20'!$C$147</f>
        <v>0</v>
      </c>
      <c r="C109" s="139">
        <f>'CB20'!$D$147</f>
        <v>0</v>
      </c>
      <c r="D109" s="139">
        <f>'CB20'!$E$147</f>
        <v>0</v>
      </c>
      <c r="E109" s="139">
        <f>'CB20'!$F$147</f>
        <v>0</v>
      </c>
      <c r="F109" s="139">
        <f>'CB20'!$G$147</f>
        <v>0</v>
      </c>
    </row>
    <row r="110" spans="1:6">
      <c r="A110" s="60" t="str">
        <f>$C$1&amp;".e20.2617"</f>
        <v>Plan Code.e20.2617</v>
      </c>
      <c r="B110" s="139">
        <f>'CB20'!$C$148</f>
        <v>0</v>
      </c>
      <c r="C110" s="139">
        <f>'CB20'!$D$148</f>
        <v>0</v>
      </c>
      <c r="D110" s="139">
        <f>'CB20'!$E$148</f>
        <v>0</v>
      </c>
      <c r="E110" s="139">
        <f>'CB20'!$F$148</f>
        <v>0</v>
      </c>
      <c r="F110" s="139">
        <f>'CB20'!$G$148</f>
        <v>0</v>
      </c>
    </row>
    <row r="111" spans="1:6">
      <c r="A111" s="60" t="str">
        <f>$C$1&amp;".e20.2618"</f>
        <v>Plan Code.e20.2618</v>
      </c>
      <c r="B111" s="139">
        <f>'CB20'!$C$149</f>
        <v>0</v>
      </c>
      <c r="C111" s="139">
        <f>'CB20'!$D$149</f>
        <v>0</v>
      </c>
      <c r="D111" s="139">
        <f>'CB20'!$E$149</f>
        <v>0</v>
      </c>
      <c r="E111" s="139">
        <f>'CB20'!$F$149</f>
        <v>0</v>
      </c>
      <c r="F111" s="139">
        <f>'CB20'!$G$149</f>
        <v>0</v>
      </c>
    </row>
    <row r="112" spans="1:6">
      <c r="A112" s="60" t="str">
        <f>$C$1&amp;".e20.2611"</f>
        <v>Plan Code.e20.2611</v>
      </c>
      <c r="B112" s="139">
        <f>'CB20'!$C$150</f>
        <v>0</v>
      </c>
      <c r="C112" s="139">
        <f>'CB20'!$D$150</f>
        <v>0</v>
      </c>
      <c r="D112" s="139">
        <f>'CB20'!$E$150</f>
        <v>0</v>
      </c>
      <c r="E112" s="139">
        <f>'CB20'!$F$150</f>
        <v>0</v>
      </c>
      <c r="F112" s="139">
        <f>'CB20'!$G$150</f>
        <v>0</v>
      </c>
    </row>
    <row r="113" spans="1:6">
      <c r="A113" s="60" t="str">
        <f>$C$1&amp;".e20.26"</f>
        <v>Plan Code.e20.26</v>
      </c>
      <c r="B113" s="139">
        <f>'CB20'!$C$155</f>
        <v>0</v>
      </c>
      <c r="C113" s="139">
        <f>'CB20'!$D$155</f>
        <v>0</v>
      </c>
      <c r="D113" s="139">
        <f>'CB20'!$E$155</f>
        <v>0</v>
      </c>
      <c r="E113" s="139">
        <f>'CB20'!$F$155</f>
        <v>0</v>
      </c>
      <c r="F113" s="139">
        <f>'CB20'!$G$155</f>
        <v>0</v>
      </c>
    </row>
    <row r="114" spans="1:6">
      <c r="A114" s="60" t="s">
        <v>500</v>
      </c>
      <c r="B114" s="141" t="s">
        <v>172</v>
      </c>
      <c r="C114" s="142" t="s">
        <v>177</v>
      </c>
      <c r="D114" s="142" t="s">
        <v>178</v>
      </c>
    </row>
    <row r="115" spans="1:6">
      <c r="A115" s="60" t="str">
        <f>$C$1&amp;".e40.830801"</f>
        <v>Plan Code.e40.830801</v>
      </c>
      <c r="B115" s="143">
        <f>'CB40'!$D$9</f>
        <v>0</v>
      </c>
      <c r="C115" s="143">
        <f>'CB40'!$E$9</f>
        <v>0</v>
      </c>
      <c r="D115" s="143">
        <f>'CB40'!$F$9</f>
        <v>0</v>
      </c>
    </row>
    <row r="116" spans="1:6">
      <c r="A116" s="60" t="str">
        <f>$C$1&amp;".e40.4"</f>
        <v>Plan Code.e40.4</v>
      </c>
      <c r="B116" s="144">
        <f>'CB40'!$D$12</f>
        <v>0</v>
      </c>
      <c r="C116" s="144">
        <f>'CB40'!$E$12</f>
        <v>0</v>
      </c>
      <c r="D116" s="144">
        <f>'CB40'!$F$12</f>
        <v>0</v>
      </c>
    </row>
    <row r="117" spans="1:6">
      <c r="A117" s="60" t="str">
        <f>$C$1&amp;".e40.41201"</f>
        <v>Plan Code.e40.41201</v>
      </c>
      <c r="B117" s="143">
        <f>'CB40'!$D$15</f>
        <v>0</v>
      </c>
      <c r="C117" s="143">
        <f>'CB40'!$E$15</f>
        <v>0</v>
      </c>
      <c r="D117" s="143">
        <f>'CB40'!$F$15</f>
        <v>0</v>
      </c>
    </row>
    <row r="118" spans="1:6">
      <c r="A118" s="60" t="str">
        <f>$C$1&amp;".e40.4120101"</f>
        <v>Plan Code.e40.4120101</v>
      </c>
      <c r="B118" s="143">
        <f>'CB40'!$D$16</f>
        <v>0</v>
      </c>
      <c r="C118" s="143">
        <f>'CB40'!$E$16</f>
        <v>0</v>
      </c>
      <c r="D118" s="143">
        <f>'CB40'!$F$16</f>
        <v>0</v>
      </c>
    </row>
    <row r="119" spans="1:6">
      <c r="A119" s="60" t="str">
        <f>$C$1&amp;".e40.4120102"</f>
        <v>Plan Code.e40.4120102</v>
      </c>
      <c r="B119" s="143">
        <f>'CB40'!$D$17</f>
        <v>0</v>
      </c>
      <c r="C119" s="143">
        <f>'CB40'!$E$17</f>
        <v>0</v>
      </c>
      <c r="D119" s="143">
        <f>'CB40'!$F$17</f>
        <v>0</v>
      </c>
    </row>
    <row r="120" spans="1:6">
      <c r="A120" s="60" t="str">
        <f>$C$1&amp;".e40.41202"</f>
        <v>Plan Code.e40.41202</v>
      </c>
      <c r="B120" s="143">
        <f>'CB40'!$D$18</f>
        <v>0</v>
      </c>
      <c r="C120" s="143">
        <f>'CB40'!$E$18</f>
        <v>0</v>
      </c>
      <c r="D120" s="143">
        <f>'CB40'!$F$18</f>
        <v>0</v>
      </c>
    </row>
    <row r="121" spans="1:6">
      <c r="A121" s="60" t="str">
        <f>$C$1&amp;".e40.4120201"</f>
        <v>Plan Code.e40.4120201</v>
      </c>
      <c r="B121" s="143">
        <f>'CB40'!$D$19</f>
        <v>0</v>
      </c>
      <c r="C121" s="143">
        <f>'CB40'!$E$19</f>
        <v>0</v>
      </c>
      <c r="D121" s="143">
        <f>'CB40'!$F$19</f>
        <v>0</v>
      </c>
    </row>
    <row r="122" spans="1:6">
      <c r="A122" s="60" t="str">
        <f>$C$1&amp;".e40.4120202"</f>
        <v>Plan Code.e40.4120202</v>
      </c>
      <c r="B122" s="143">
        <f>'CB40'!$D$20</f>
        <v>0</v>
      </c>
      <c r="C122" s="143">
        <f>'CB40'!$E$20</f>
        <v>0</v>
      </c>
      <c r="D122" s="143">
        <f>'CB40'!$F$20</f>
        <v>0</v>
      </c>
    </row>
    <row r="123" spans="1:6">
      <c r="A123" s="60" t="str">
        <f>$C$1&amp;".e40.412"</f>
        <v>Plan Code.e40.412</v>
      </c>
      <c r="B123" s="143">
        <f>'CB40'!$D$22</f>
        <v>0</v>
      </c>
      <c r="C123" s="143">
        <f>'CB40'!$E$22</f>
        <v>0</v>
      </c>
      <c r="D123" s="143">
        <f>'CB40'!$F$22</f>
        <v>0</v>
      </c>
    </row>
    <row r="124" spans="1:6">
      <c r="A124" s="60" t="str">
        <f>$C$1&amp;".e40.41301"</f>
        <v>Plan Code.e40.41301</v>
      </c>
      <c r="B124" s="143">
        <f>'CB40'!$D$25</f>
        <v>0</v>
      </c>
      <c r="C124" s="143">
        <f>'CB40'!$E$25</f>
        <v>0</v>
      </c>
      <c r="D124" s="143">
        <f>'CB40'!$F$25</f>
        <v>0</v>
      </c>
    </row>
    <row r="125" spans="1:6">
      <c r="A125" s="60" t="str">
        <f>$C$1&amp;".e40.41302"</f>
        <v>Plan Code.e40.41302</v>
      </c>
      <c r="B125" s="143">
        <f>'CB40'!$D$26</f>
        <v>0</v>
      </c>
      <c r="C125" s="143">
        <f>'CB40'!$E$26</f>
        <v>0</v>
      </c>
      <c r="D125" s="143">
        <f>'CB40'!$F$26</f>
        <v>0</v>
      </c>
    </row>
    <row r="126" spans="1:6">
      <c r="A126" s="60" t="str">
        <f>$C$1&amp;".e40.413"</f>
        <v>Plan Code.e40.413</v>
      </c>
      <c r="B126" s="143">
        <f>'CB40'!$D$28</f>
        <v>0</v>
      </c>
      <c r="C126" s="143">
        <f>'CB40'!$E$28</f>
        <v>0</v>
      </c>
      <c r="D126" s="143">
        <f>'CB40'!$F$28</f>
        <v>0</v>
      </c>
    </row>
    <row r="127" spans="1:6">
      <c r="A127" s="60" t="str">
        <f>$C$1&amp;".e40.40103"</f>
        <v>Plan Code.e40.40103</v>
      </c>
      <c r="B127" s="143">
        <f>'CB40'!$D$31</f>
        <v>0</v>
      </c>
      <c r="C127" s="143">
        <f>'CB40'!$E$31</f>
        <v>0</v>
      </c>
      <c r="D127" s="143">
        <f>'CB40'!$F$31</f>
        <v>0</v>
      </c>
    </row>
    <row r="128" spans="1:6">
      <c r="A128" s="60" t="str">
        <f>$C$1&amp;".e40.4010301"</f>
        <v>Plan Code.e40.4010301</v>
      </c>
      <c r="B128" s="143">
        <f>'CB40'!$D$32</f>
        <v>0</v>
      </c>
      <c r="C128" s="143">
        <f>'CB40'!$E$32</f>
        <v>0</v>
      </c>
      <c r="D128" s="143">
        <f>'CB40'!$F$32</f>
        <v>0</v>
      </c>
    </row>
    <row r="129" spans="1:4">
      <c r="A129" s="60" t="str">
        <f>$C$1&amp;".e40.4010302"</f>
        <v>Plan Code.e40.4010302</v>
      </c>
      <c r="B129" s="143">
        <f>'CB40'!$D$33</f>
        <v>0</v>
      </c>
      <c r="C129" s="143">
        <f>'CB40'!$E$33</f>
        <v>0</v>
      </c>
      <c r="D129" s="143">
        <f>'CB40'!$F$33</f>
        <v>0</v>
      </c>
    </row>
    <row r="130" spans="1:4">
      <c r="A130" s="60" t="str">
        <f>$C$1&amp;".e40.40108"</f>
        <v>Plan Code.e40.40108</v>
      </c>
      <c r="B130" s="143">
        <f>'CB40'!$D$34</f>
        <v>0</v>
      </c>
      <c r="C130" s="143">
        <f>'CB40'!$E$34</f>
        <v>0</v>
      </c>
      <c r="D130" s="143">
        <f>'CB40'!$F$34</f>
        <v>0</v>
      </c>
    </row>
    <row r="131" spans="1:4">
      <c r="A131" s="60" t="str">
        <f>$C$1&amp;".e40.4010801"</f>
        <v>Plan Code.e40.4010801</v>
      </c>
      <c r="B131" s="143">
        <f>'CB40'!$D$35</f>
        <v>0</v>
      </c>
      <c r="C131" s="143">
        <f>'CB40'!$E$35</f>
        <v>0</v>
      </c>
      <c r="D131" s="143">
        <f>'CB40'!$F$35</f>
        <v>0</v>
      </c>
    </row>
    <row r="132" spans="1:4">
      <c r="A132" s="60" t="str">
        <f>$C$1&amp;".e40.4010802"</f>
        <v>Plan Code.e40.4010802</v>
      </c>
      <c r="B132" s="143">
        <f>'CB40'!$D$36</f>
        <v>0</v>
      </c>
      <c r="C132" s="143">
        <f>'CB40'!$E$36</f>
        <v>0</v>
      </c>
      <c r="D132" s="143">
        <f>'CB40'!$F$36</f>
        <v>0</v>
      </c>
    </row>
    <row r="133" spans="1:4">
      <c r="A133" s="60" t="str">
        <f>$C$1&amp;".e40.40109"</f>
        <v>Plan Code.e40.40109</v>
      </c>
      <c r="B133" s="143">
        <f>'CB40'!$D$37</f>
        <v>0</v>
      </c>
      <c r="C133" s="143">
        <f>'CB40'!$E$37</f>
        <v>0</v>
      </c>
      <c r="D133" s="143">
        <f>'CB40'!$F$37</f>
        <v>0</v>
      </c>
    </row>
    <row r="134" spans="1:4">
      <c r="A134" s="60" t="str">
        <f>$C$1&amp;".e40.4010901"</f>
        <v>Plan Code.e40.4010901</v>
      </c>
      <c r="B134" s="143">
        <f>'CB40'!$D$38</f>
        <v>0</v>
      </c>
      <c r="C134" s="143">
        <f>'CB40'!$E$38</f>
        <v>0</v>
      </c>
      <c r="D134" s="143">
        <f>'CB40'!$F$38</f>
        <v>0</v>
      </c>
    </row>
    <row r="135" spans="1:4">
      <c r="A135" s="60" t="str">
        <f>$C$1&amp;".e40.4010902"</f>
        <v>Plan Code.e40.4010902</v>
      </c>
      <c r="B135" s="143">
        <f>'CB40'!$D$39</f>
        <v>0</v>
      </c>
      <c r="C135" s="143">
        <f>'CB40'!$E$39</f>
        <v>0</v>
      </c>
      <c r="D135" s="143">
        <f>'CB40'!$F$39</f>
        <v>0</v>
      </c>
    </row>
    <row r="136" spans="1:4">
      <c r="A136" s="60" t="str">
        <f>$C$1&amp;".e40.401"</f>
        <v>Plan Code.e40.401</v>
      </c>
      <c r="B136" s="143">
        <f>'CB40'!$D$41</f>
        <v>0</v>
      </c>
      <c r="C136" s="143">
        <f>'CB40'!$E$41</f>
        <v>0</v>
      </c>
      <c r="D136" s="143">
        <f>'CB40'!$F$41</f>
        <v>0</v>
      </c>
    </row>
    <row r="137" spans="1:4">
      <c r="A137" s="60" t="str">
        <f>$C$1&amp;".e40.403"</f>
        <v>Plan Code.e40.403</v>
      </c>
      <c r="B137" s="143">
        <f>'CB40'!$D$43</f>
        <v>0</v>
      </c>
      <c r="C137" s="143">
        <f>'CB40'!$E$43</f>
        <v>0</v>
      </c>
      <c r="D137" s="143">
        <f>'CB40'!$F$43</f>
        <v>0</v>
      </c>
    </row>
    <row r="138" spans="1:4">
      <c r="A138" s="60" t="str">
        <f>$C$1&amp;".e40.405"</f>
        <v>Plan Code.e40.405</v>
      </c>
      <c r="B138" s="143">
        <f>'CB40'!$D$45</f>
        <v>0</v>
      </c>
      <c r="C138" s="143">
        <f>'CB40'!$E$45</f>
        <v>0</v>
      </c>
      <c r="D138" s="143">
        <f>'CB40'!$F$45</f>
        <v>0</v>
      </c>
    </row>
    <row r="139" spans="1:4">
      <c r="A139" s="60" t="str">
        <f>$C$1&amp;".e40.40801"</f>
        <v>Plan Code.e40.40801</v>
      </c>
      <c r="B139" s="143">
        <f>'CB40'!$D$48</f>
        <v>0</v>
      </c>
      <c r="C139" s="143">
        <f>'CB40'!$E$48</f>
        <v>0</v>
      </c>
      <c r="D139" s="143">
        <f>'CB40'!$F$48</f>
        <v>0</v>
      </c>
    </row>
    <row r="140" spans="1:4">
      <c r="A140" s="60" t="str">
        <f>$C$1&amp;".e40.40802"</f>
        <v>Plan Code.e40.40802</v>
      </c>
      <c r="B140" s="143">
        <f>'CB40'!$D$49</f>
        <v>0</v>
      </c>
      <c r="C140" s="143">
        <f>'CB40'!$E$49</f>
        <v>0</v>
      </c>
      <c r="D140" s="143">
        <f>'CB40'!$F$49</f>
        <v>0</v>
      </c>
    </row>
    <row r="141" spans="1:4">
      <c r="A141" s="60" t="str">
        <f>$C$1&amp;".e40.40804"</f>
        <v>Plan Code.e40.40804</v>
      </c>
      <c r="B141" s="143">
        <f>'CB40'!$D$50</f>
        <v>0</v>
      </c>
      <c r="C141" s="143">
        <f>'CB40'!$E$50</f>
        <v>0</v>
      </c>
      <c r="D141" s="143">
        <f>'CB40'!$F$50</f>
        <v>0</v>
      </c>
    </row>
    <row r="142" spans="1:4">
      <c r="A142" s="60" t="str">
        <f>$C$1&amp;".e40.40804_1"</f>
        <v>Plan Code.e40.40804_1</v>
      </c>
      <c r="B142" s="143">
        <f>'CB40'!$D$51</f>
        <v>0</v>
      </c>
      <c r="C142" s="143">
        <f>'CB40'!$E$51</f>
        <v>0</v>
      </c>
      <c r="D142" s="143">
        <f>'CB40'!$F$51</f>
        <v>0</v>
      </c>
    </row>
    <row r="143" spans="1:4">
      <c r="A143" s="60" t="str">
        <f>$C$1&amp;".e40.40804_2"</f>
        <v>Plan Code.e40.40804_2</v>
      </c>
      <c r="B143" s="143">
        <f>'CB40'!$D$52</f>
        <v>0</v>
      </c>
      <c r="C143" s="143">
        <f>'CB40'!$E$52</f>
        <v>0</v>
      </c>
      <c r="D143" s="143">
        <f>'CB40'!$F$52</f>
        <v>0</v>
      </c>
    </row>
    <row r="144" spans="1:4">
      <c r="A144" s="60" t="str">
        <f>$C$1&amp;".e40.40804_3"</f>
        <v>Plan Code.e40.40804_3</v>
      </c>
      <c r="B144" s="143">
        <f>'CB40'!$D$53</f>
        <v>0</v>
      </c>
      <c r="C144" s="143">
        <f>'CB40'!$E$53</f>
        <v>0</v>
      </c>
      <c r="D144" s="143">
        <f>'CB40'!$F$53</f>
        <v>0</v>
      </c>
    </row>
    <row r="145" spans="1:4">
      <c r="A145" s="60" t="str">
        <f>$C$1&amp;".e40.408"</f>
        <v>Plan Code.e40.408</v>
      </c>
      <c r="B145" s="143">
        <f>'CB40'!$D$55</f>
        <v>0</v>
      </c>
      <c r="C145" s="143">
        <f>'CB40'!$E$55</f>
        <v>0</v>
      </c>
      <c r="D145" s="143">
        <f>'CB40'!$F$55</f>
        <v>0</v>
      </c>
    </row>
    <row r="146" spans="1:4">
      <c r="A146" s="60" t="str">
        <f>$C$1&amp;".e40.5"</f>
        <v>Plan Code.e40.5</v>
      </c>
      <c r="B146" s="143">
        <f>'CB40'!$D$58</f>
        <v>0</v>
      </c>
      <c r="C146" s="143">
        <f>'CB40'!$E$58</f>
        <v>0</v>
      </c>
      <c r="D146" s="143">
        <f>'CB40'!$F$58</f>
        <v>0</v>
      </c>
    </row>
    <row r="147" spans="1:4">
      <c r="A147" s="60" t="str">
        <f>$C$1&amp;".e40.509040101"</f>
        <v>Plan Code.e40.509040101</v>
      </c>
      <c r="B147" s="143">
        <f>'CB40'!$D$61</f>
        <v>0</v>
      </c>
      <c r="C147" s="143">
        <f>'CB40'!$E$61</f>
        <v>0</v>
      </c>
      <c r="D147" s="143">
        <f>'CB40'!$F$61</f>
        <v>0</v>
      </c>
    </row>
    <row r="148" spans="1:4">
      <c r="A148" s="60" t="str">
        <f>$C$1&amp;".e40.50904010101"</f>
        <v>Plan Code.e40.50904010101</v>
      </c>
      <c r="B148" s="143">
        <f>'CB40'!$D$62</f>
        <v>0</v>
      </c>
      <c r="C148" s="143">
        <f>'CB40'!$E$62</f>
        <v>0</v>
      </c>
      <c r="D148" s="143">
        <f>'CB40'!$F$62</f>
        <v>0</v>
      </c>
    </row>
    <row r="149" spans="1:4">
      <c r="A149" s="60" t="str">
        <f>$C$1&amp;".e40.50904010102"</f>
        <v>Plan Code.e40.50904010102</v>
      </c>
      <c r="B149" s="143">
        <f>'CB40'!$D$63</f>
        <v>0</v>
      </c>
      <c r="C149" s="143">
        <f>'CB40'!$E$63</f>
        <v>0</v>
      </c>
      <c r="D149" s="143">
        <f>'CB40'!$F$63</f>
        <v>0</v>
      </c>
    </row>
    <row r="150" spans="1:4">
      <c r="A150" s="60" t="str">
        <f>$C$1&amp;".e40.509040102"</f>
        <v>Plan Code.e40.509040102</v>
      </c>
      <c r="B150" s="143">
        <f>'CB40'!$D$65</f>
        <v>0</v>
      </c>
      <c r="C150" s="143">
        <f>'CB40'!$E$65</f>
        <v>0</v>
      </c>
      <c r="D150" s="143">
        <f>'CB40'!$F$65</f>
        <v>0</v>
      </c>
    </row>
    <row r="151" spans="1:4">
      <c r="A151" s="60" t="str">
        <f>$C$1&amp;".e40.509040103"</f>
        <v>Plan Code.e40.509040103</v>
      </c>
      <c r="B151" s="143">
        <f>'CB40'!$D$67</f>
        <v>0</v>
      </c>
      <c r="C151" s="143">
        <f>'CB40'!$E$67</f>
        <v>0</v>
      </c>
      <c r="D151" s="143">
        <f>'CB40'!$F$67</f>
        <v>0</v>
      </c>
    </row>
    <row r="152" spans="1:4">
      <c r="A152" s="60" t="str">
        <f>$C$1&amp;".e40.5090402"</f>
        <v>Plan Code.e40.5090402</v>
      </c>
      <c r="B152" s="143">
        <f>'CB40'!$D$69</f>
        <v>0</v>
      </c>
      <c r="C152" s="143">
        <f>'CB40'!$E$69</f>
        <v>0</v>
      </c>
      <c r="D152" s="143">
        <f>'CB40'!$F$69</f>
        <v>0</v>
      </c>
    </row>
    <row r="153" spans="1:4">
      <c r="A153" s="60" t="str">
        <f>$C$1&amp;".e40.5090403"</f>
        <v>Plan Code.e40.5090403</v>
      </c>
      <c r="B153" s="143">
        <f>'CB40'!$D$71</f>
        <v>0</v>
      </c>
      <c r="C153" s="143">
        <f>'CB40'!$E$71</f>
        <v>0</v>
      </c>
      <c r="D153" s="143">
        <f>'CB40'!$F$71</f>
        <v>0</v>
      </c>
    </row>
    <row r="154" spans="1:4">
      <c r="A154" s="60" t="str">
        <f>$C$1&amp;".e40.5090404"</f>
        <v>Plan Code.e40.5090404</v>
      </c>
      <c r="B154" s="143">
        <f>'CB40'!$D$73</f>
        <v>0</v>
      </c>
      <c r="C154" s="143">
        <f>'CB40'!$E$73</f>
        <v>0</v>
      </c>
      <c r="D154" s="143">
        <f>'CB40'!$F$73</f>
        <v>0</v>
      </c>
    </row>
    <row r="155" spans="1:4">
      <c r="A155" s="60" t="str">
        <f>$C$1&amp;".e40.5090405"</f>
        <v>Plan Code.e40.5090405</v>
      </c>
      <c r="B155" s="143">
        <f>'CB40'!$D$75</f>
        <v>0</v>
      </c>
      <c r="C155" s="143">
        <f>'CB40'!$E$75</f>
        <v>0</v>
      </c>
      <c r="D155" s="143">
        <f>'CB40'!$F$75</f>
        <v>0</v>
      </c>
    </row>
    <row r="156" spans="1:4">
      <c r="A156" s="60" t="str">
        <f>$C$1&amp;".e40.5090405_1"</f>
        <v>Plan Code.e40.5090405_1</v>
      </c>
      <c r="B156" s="143">
        <f>'CB40'!$D$76</f>
        <v>0</v>
      </c>
      <c r="C156" s="143">
        <f>'CB40'!$E$76</f>
        <v>0</v>
      </c>
      <c r="D156" s="143">
        <f>'CB40'!$F$76</f>
        <v>0</v>
      </c>
    </row>
    <row r="157" spans="1:4">
      <c r="A157" s="60" t="str">
        <f>$C$1&amp;".e40.5090405_2"</f>
        <v>Plan Code.e40.5090405_2</v>
      </c>
      <c r="B157" s="143">
        <f>'CB40'!$D$77</f>
        <v>0</v>
      </c>
      <c r="C157" s="143">
        <f>'CB40'!$E$77</f>
        <v>0</v>
      </c>
      <c r="D157" s="143">
        <f>'CB40'!$F$77</f>
        <v>0</v>
      </c>
    </row>
    <row r="158" spans="1:4">
      <c r="A158" s="60" t="str">
        <f>$C$1&amp;".e40.5090405_3"</f>
        <v>Plan Code.e40.5090405_3</v>
      </c>
      <c r="B158" s="143">
        <f>'CB40'!$D$78</f>
        <v>0</v>
      </c>
      <c r="C158" s="143">
        <f>'CB40'!$E$78</f>
        <v>0</v>
      </c>
      <c r="D158" s="143">
        <f>'CB40'!$F$78</f>
        <v>0</v>
      </c>
    </row>
    <row r="159" spans="1:4">
      <c r="A159" s="60" t="str">
        <f>$C$1&amp;".e40.509"</f>
        <v>Plan Code.e40.509</v>
      </c>
      <c r="B159" s="143">
        <f>'CB40'!$D$80</f>
        <v>0</v>
      </c>
      <c r="C159" s="143">
        <f>'CB40'!$E$80</f>
        <v>0</v>
      </c>
      <c r="D159" s="143">
        <f>'CB40'!$F$80</f>
        <v>0</v>
      </c>
    </row>
    <row r="160" spans="1:4">
      <c r="A160" s="60" t="str">
        <f>$C$1&amp;".e40.50301"</f>
        <v>Plan Code.e40.50301</v>
      </c>
      <c r="B160" s="143">
        <f>'CB40'!$D$84</f>
        <v>0</v>
      </c>
      <c r="C160" s="143">
        <f>'CB40'!$E$84</f>
        <v>0</v>
      </c>
      <c r="D160" s="143">
        <f>'CB40'!$F$84</f>
        <v>0</v>
      </c>
    </row>
    <row r="161" spans="1:4">
      <c r="A161" s="60" t="str">
        <f>$C$1&amp;".e40.50302"</f>
        <v>Plan Code.e40.50302</v>
      </c>
      <c r="B161" s="143">
        <f>'CB40'!$D$86</f>
        <v>0</v>
      </c>
      <c r="C161" s="143">
        <f>'CB40'!$E$86</f>
        <v>0</v>
      </c>
      <c r="D161" s="143">
        <f>'CB40'!$F$86</f>
        <v>0</v>
      </c>
    </row>
    <row r="162" spans="1:4">
      <c r="A162" s="60" t="str">
        <f>$C$1&amp;".e40.50303"</f>
        <v>Plan Code.e40.50303</v>
      </c>
      <c r="B162" s="143">
        <f>'CB40'!$D$88</f>
        <v>0</v>
      </c>
      <c r="C162" s="143">
        <f>'CB40'!$E$88</f>
        <v>0</v>
      </c>
      <c r="D162" s="143">
        <f>'CB40'!$F$88</f>
        <v>0</v>
      </c>
    </row>
    <row r="163" spans="1:4">
      <c r="A163" s="60" t="str">
        <f>$C$1&amp;".e40.50304"</f>
        <v>Plan Code.e40.50304</v>
      </c>
      <c r="B163" s="143">
        <f>'CB40'!$D$90</f>
        <v>0</v>
      </c>
      <c r="C163" s="143">
        <f>'CB40'!$E$90</f>
        <v>0</v>
      </c>
      <c r="D163" s="143">
        <f>'CB40'!$F$90</f>
        <v>0</v>
      </c>
    </row>
    <row r="164" spans="1:4">
      <c r="A164" s="60" t="str">
        <f>$C$1&amp;".e40.50305"</f>
        <v>Plan Code.e40.50305</v>
      </c>
      <c r="B164" s="143">
        <f>'CB40'!$D$92</f>
        <v>0</v>
      </c>
      <c r="C164" s="143">
        <f>'CB40'!$E$92</f>
        <v>0</v>
      </c>
      <c r="D164" s="143">
        <f>'CB40'!$F$92</f>
        <v>0</v>
      </c>
    </row>
    <row r="165" spans="1:4">
      <c r="A165" s="60" t="str">
        <f>$C$1&amp;".e40.50306"</f>
        <v>Plan Code.e40.50306</v>
      </c>
      <c r="B165" s="143">
        <f>'CB40'!$D$94</f>
        <v>0</v>
      </c>
      <c r="C165" s="143">
        <f>'CB40'!$E$94</f>
        <v>0</v>
      </c>
      <c r="D165" s="143">
        <f>'CB40'!$F$94</f>
        <v>0</v>
      </c>
    </row>
    <row r="166" spans="1:4">
      <c r="A166" s="60" t="str">
        <f>$C$1&amp;".e40.50306_1"</f>
        <v>Plan Code.e40.50306_1</v>
      </c>
      <c r="B166" s="143">
        <f>'CB40'!$D$95</f>
        <v>0</v>
      </c>
      <c r="C166" s="143">
        <f>'CB40'!$E$95</f>
        <v>0</v>
      </c>
      <c r="D166" s="143">
        <f>'CB40'!$F$95</f>
        <v>0</v>
      </c>
    </row>
    <row r="167" spans="1:4">
      <c r="A167" s="60" t="str">
        <f>$C$1&amp;".e40.50306_2"</f>
        <v>Plan Code.e40.50306_2</v>
      </c>
      <c r="B167" s="143">
        <f>'CB40'!$D$96</f>
        <v>0</v>
      </c>
      <c r="C167" s="143">
        <f>'CB40'!$E$96</f>
        <v>0</v>
      </c>
      <c r="D167" s="143">
        <f>'CB40'!$F$96</f>
        <v>0</v>
      </c>
    </row>
    <row r="168" spans="1:4">
      <c r="A168" s="60" t="str">
        <f>$C$1&amp;".e40.50306_3"</f>
        <v>Plan Code.e40.50306_3</v>
      </c>
      <c r="B168" s="143">
        <f>'CB40'!$D$97</f>
        <v>0</v>
      </c>
      <c r="C168" s="143">
        <f>'CB40'!$E$97</f>
        <v>0</v>
      </c>
      <c r="D168" s="143">
        <f>'CB40'!$F$97</f>
        <v>0</v>
      </c>
    </row>
    <row r="169" spans="1:4">
      <c r="A169" s="60" t="str">
        <f>$C$1&amp;".e40.503"</f>
        <v>Plan Code.e40.503</v>
      </c>
      <c r="B169" s="143">
        <f>'CB40'!$D$99</f>
        <v>0</v>
      </c>
      <c r="C169" s="143">
        <f>'CB40'!$E$99</f>
        <v>0</v>
      </c>
      <c r="D169" s="143">
        <f>'CB40'!$F$99</f>
        <v>0</v>
      </c>
    </row>
    <row r="170" spans="1:4">
      <c r="A170" s="60" t="str">
        <f>$C$1&amp;".e40.50808_1"</f>
        <v>Plan Code.e40.50808_1</v>
      </c>
      <c r="B170" s="143">
        <f>'CB40'!$D$102</f>
        <v>0</v>
      </c>
      <c r="C170" s="143">
        <f>'CB40'!$E$102</f>
        <v>0</v>
      </c>
      <c r="D170" s="143">
        <f>'CB40'!$F$102</f>
        <v>0</v>
      </c>
    </row>
    <row r="171" spans="1:4">
      <c r="A171" s="60" t="str">
        <f>$C$1&amp;".e40.50808_2"</f>
        <v>Plan Code.e40.50808_2</v>
      </c>
      <c r="B171" s="143">
        <f>'CB40'!$D$103</f>
        <v>0</v>
      </c>
      <c r="C171" s="143">
        <f>'CB40'!$E$103</f>
        <v>0</v>
      </c>
      <c r="D171" s="143">
        <f>'CB40'!$F$103</f>
        <v>0</v>
      </c>
    </row>
    <row r="172" spans="1:4">
      <c r="A172" s="60" t="str">
        <f>$C$1&amp;".e40.50808_3"</f>
        <v>Plan Code.e40.50808_3</v>
      </c>
      <c r="B172" s="143">
        <f>'CB40'!$D$104</f>
        <v>0</v>
      </c>
      <c r="C172" s="143">
        <f>'CB40'!$E$104</f>
        <v>0</v>
      </c>
      <c r="D172" s="143">
        <f>'CB40'!$F$104</f>
        <v>0</v>
      </c>
    </row>
    <row r="173" spans="1:4">
      <c r="A173" s="60" t="str">
        <f>$C$1&amp;".e40.50808_4"</f>
        <v>Plan Code.e40.50808_4</v>
      </c>
      <c r="B173" s="143">
        <f>'CB40'!$D$105</f>
        <v>0</v>
      </c>
      <c r="C173" s="143">
        <f>'CB40'!$E$105</f>
        <v>0</v>
      </c>
      <c r="D173" s="143">
        <f>'CB40'!$F$105</f>
        <v>0</v>
      </c>
    </row>
    <row r="174" spans="1:4">
      <c r="A174" s="60" t="str">
        <f>$C$1&amp;".e40.50808_5"</f>
        <v>Plan Code.e40.50808_5</v>
      </c>
      <c r="B174" s="143">
        <f>'CB40'!$D$106</f>
        <v>0</v>
      </c>
      <c r="C174" s="143">
        <f>'CB40'!$E$106</f>
        <v>0</v>
      </c>
      <c r="D174" s="143">
        <f>'CB40'!$F$106</f>
        <v>0</v>
      </c>
    </row>
    <row r="175" spans="1:4">
      <c r="A175" s="60" t="str">
        <f>$C$1&amp;".e40.50808_6"</f>
        <v>Plan Code.e40.50808_6</v>
      </c>
      <c r="B175" s="143">
        <f>'CB40'!$D$107</f>
        <v>0</v>
      </c>
      <c r="C175" s="143">
        <f>'CB40'!$E$107</f>
        <v>0</v>
      </c>
      <c r="D175" s="143">
        <f>'CB40'!$F$107</f>
        <v>0</v>
      </c>
    </row>
    <row r="176" spans="1:4">
      <c r="A176" s="60" t="str">
        <f>$C$1&amp;".e40.50808_7"</f>
        <v>Plan Code.e40.50808_7</v>
      </c>
      <c r="B176" s="143">
        <f>'CB40'!$D$108</f>
        <v>0</v>
      </c>
      <c r="C176" s="143">
        <f>'CB40'!$E$108</f>
        <v>0</v>
      </c>
      <c r="D176" s="143">
        <f>'CB40'!$F$108</f>
        <v>0</v>
      </c>
    </row>
    <row r="177" spans="1:4">
      <c r="A177" s="60" t="str">
        <f>$C$1&amp;".e40.50808_8"</f>
        <v>Plan Code.e40.50808_8</v>
      </c>
      <c r="B177" s="143">
        <f>'CB40'!$D$109</f>
        <v>0</v>
      </c>
      <c r="C177" s="143">
        <f>'CB40'!$E$109</f>
        <v>0</v>
      </c>
      <c r="D177" s="143">
        <f>'CB40'!$F$109</f>
        <v>0</v>
      </c>
    </row>
    <row r="178" spans="1:4">
      <c r="A178" s="60" t="str">
        <f>$C$1&amp;".e40.50808_9"</f>
        <v>Plan Code.e40.50808_9</v>
      </c>
      <c r="B178" s="143">
        <f>'CB40'!$D$110</f>
        <v>0</v>
      </c>
      <c r="C178" s="143">
        <f>'CB40'!$E$110</f>
        <v>0</v>
      </c>
      <c r="D178" s="143">
        <f>'CB40'!$F$110</f>
        <v>0</v>
      </c>
    </row>
    <row r="179" spans="1:4">
      <c r="A179" s="60" t="str">
        <f>$C$1&amp;".e40.50808_10"</f>
        <v>Plan Code.e40.50808_10</v>
      </c>
      <c r="B179" s="143">
        <f>'CB40'!$D$111</f>
        <v>0</v>
      </c>
      <c r="C179" s="143">
        <f>'CB40'!$E$111</f>
        <v>0</v>
      </c>
      <c r="D179" s="143">
        <f>'CB40'!$F$111</f>
        <v>0</v>
      </c>
    </row>
    <row r="180" spans="1:4">
      <c r="A180" s="60" t="str">
        <f>$C$1&amp;".e40.508"</f>
        <v>Plan Code.e40.508</v>
      </c>
      <c r="B180" s="143">
        <f>'CB40'!$D$113</f>
        <v>0</v>
      </c>
      <c r="C180" s="143">
        <f>'CB40'!$E$113</f>
        <v>0</v>
      </c>
      <c r="D180" s="143">
        <f>'CB40'!$F$113</f>
        <v>0</v>
      </c>
    </row>
    <row r="181" spans="1:4">
      <c r="A181" s="60" t="str">
        <f>$C$1&amp;".e40.830802"</f>
        <v>Plan Code.e40.830802</v>
      </c>
      <c r="B181" s="143">
        <f>'CB40'!$D$115</f>
        <v>0</v>
      </c>
      <c r="C181" s="143">
        <f>'CB40'!$E$115</f>
        <v>0</v>
      </c>
      <c r="D181" s="143">
        <f>'CB40'!$F$115</f>
        <v>0</v>
      </c>
    </row>
    <row r="182" spans="1:4">
      <c r="A182" s="60" t="s">
        <v>501</v>
      </c>
      <c r="B182" s="141" t="s">
        <v>172</v>
      </c>
      <c r="C182" s="145"/>
      <c r="D182" s="145"/>
    </row>
    <row r="183" spans="1:4">
      <c r="A183" s="60" t="str">
        <f>$C$1&amp;".e20.83070102"</f>
        <v>Plan Code.e20.83070102</v>
      </c>
      <c r="B183" s="139">
        <f>'CB20'!$C$159</f>
        <v>0</v>
      </c>
    </row>
    <row r="184" spans="1:4">
      <c r="A184" s="60" t="str">
        <f>$C$1&amp;".e20.83070202"</f>
        <v>Plan Code.e20.83070202</v>
      </c>
      <c r="B184" s="139">
        <f>'CB20'!$C$160</f>
        <v>0</v>
      </c>
    </row>
    <row r="185" spans="1:4">
      <c r="A185" s="60" t="str">
        <f>$C$1&amp;".e20.83070302"</f>
        <v>Plan Code.e20.83070302</v>
      </c>
      <c r="B185" s="139">
        <f>'CB20'!$C$161</f>
        <v>0</v>
      </c>
    </row>
  </sheetData>
  <sheetProtection selectLockedCells="1" selectUnlockedCells="1"/>
  <mergeCells count="2">
    <mergeCell ref="B3:C3"/>
    <mergeCell ref="D3:E3"/>
  </mergeCells>
  <phoneticPr fontId="31" type="noConversion"/>
  <dataValidations count="1">
    <dataValidation type="decimal" allowBlank="1" showInputMessage="1" showErrorMessage="1" errorTitle="Invalid Data Entry!" error="Please input numeric values only." sqref="C171:D180 C166:D166 C168:D168 C141:D142 C144:D145 C129:D136 C138:D139 C123:D123 C125:D126 C115:D115 C120:D121 C157:D158 C149:D153 C161:D164">
      <formula1>-100000000000</formula1>
      <formula2>100000000000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12"/>
  <sheetViews>
    <sheetView workbookViewId="0">
      <selection activeCell="B1" sqref="B1"/>
    </sheetView>
  </sheetViews>
  <sheetFormatPr defaultRowHeight="12.75"/>
  <cols>
    <col min="1" max="1" width="9.5703125" bestFit="1" customWidth="1"/>
    <col min="2" max="2" width="107.85546875" bestFit="1" customWidth="1"/>
  </cols>
  <sheetData>
    <row r="1" spans="1:2">
      <c r="A1" t="s">
        <v>191</v>
      </c>
      <c r="B1" t="s">
        <v>192</v>
      </c>
    </row>
    <row r="2" spans="1:2" ht="15">
      <c r="A2" s="155" t="s">
        <v>193</v>
      </c>
      <c r="B2" s="155" t="s">
        <v>532</v>
      </c>
    </row>
    <row r="3" spans="1:2" ht="15">
      <c r="A3" s="155" t="s">
        <v>208</v>
      </c>
      <c r="B3" s="155" t="s">
        <v>533</v>
      </c>
    </row>
    <row r="4" spans="1:2" ht="15">
      <c r="A4" s="155" t="s">
        <v>522</v>
      </c>
      <c r="B4" s="155" t="s">
        <v>523</v>
      </c>
    </row>
    <row r="5" spans="1:2" ht="15">
      <c r="A5" s="155" t="s">
        <v>194</v>
      </c>
      <c r="B5" s="155" t="s">
        <v>195</v>
      </c>
    </row>
    <row r="6" spans="1:2" ht="15">
      <c r="A6" s="155" t="s">
        <v>196</v>
      </c>
      <c r="B6" s="155" t="s">
        <v>534</v>
      </c>
    </row>
    <row r="7" spans="1:2" ht="15">
      <c r="A7" s="155" t="s">
        <v>414</v>
      </c>
      <c r="B7" s="155" t="s">
        <v>535</v>
      </c>
    </row>
    <row r="8" spans="1:2" ht="15">
      <c r="A8" s="155" t="s">
        <v>197</v>
      </c>
      <c r="B8" s="155" t="s">
        <v>198</v>
      </c>
    </row>
    <row r="9" spans="1:2" ht="15">
      <c r="A9" s="155" t="s">
        <v>199</v>
      </c>
      <c r="B9" s="155" t="s">
        <v>536</v>
      </c>
    </row>
    <row r="10" spans="1:2" ht="15">
      <c r="A10" s="155" t="s">
        <v>504</v>
      </c>
      <c r="B10" s="156" t="s">
        <v>537</v>
      </c>
    </row>
    <row r="11" spans="1:2" ht="15">
      <c r="A11" s="155" t="s">
        <v>201</v>
      </c>
      <c r="B11" s="155" t="s">
        <v>202</v>
      </c>
    </row>
    <row r="12" spans="1:2" ht="15">
      <c r="A12" s="155" t="s">
        <v>203</v>
      </c>
      <c r="B12" s="155" t="s">
        <v>538</v>
      </c>
    </row>
    <row r="13" spans="1:2" ht="15">
      <c r="A13" s="155" t="s">
        <v>204</v>
      </c>
      <c r="B13" s="155" t="s">
        <v>539</v>
      </c>
    </row>
    <row r="14" spans="1:2" ht="15">
      <c r="A14" s="157" t="s">
        <v>540</v>
      </c>
      <c r="B14" s="157" t="s">
        <v>541</v>
      </c>
    </row>
    <row r="15" spans="1:2" ht="15">
      <c r="A15" s="155" t="s">
        <v>205</v>
      </c>
      <c r="B15" s="155" t="s">
        <v>542</v>
      </c>
    </row>
    <row r="16" spans="1:2" ht="15">
      <c r="A16" s="155" t="s">
        <v>200</v>
      </c>
      <c r="B16" s="155" t="s">
        <v>543</v>
      </c>
    </row>
    <row r="17" spans="1:2" ht="15">
      <c r="A17" s="155" t="s">
        <v>206</v>
      </c>
      <c r="B17" s="155" t="s">
        <v>207</v>
      </c>
    </row>
    <row r="18" spans="1:2" ht="15">
      <c r="A18" s="158" t="s">
        <v>544</v>
      </c>
      <c r="B18" s="159" t="s">
        <v>545</v>
      </c>
    </row>
    <row r="19" spans="1:2" ht="15">
      <c r="A19" s="155" t="s">
        <v>209</v>
      </c>
      <c r="B19" s="155" t="s">
        <v>210</v>
      </c>
    </row>
    <row r="20" spans="1:2" ht="15">
      <c r="A20" s="155" t="s">
        <v>524</v>
      </c>
      <c r="B20" s="155" t="s">
        <v>525</v>
      </c>
    </row>
    <row r="21" spans="1:2" ht="15">
      <c r="A21" s="155" t="s">
        <v>211</v>
      </c>
      <c r="B21" s="155" t="s">
        <v>212</v>
      </c>
    </row>
    <row r="22" spans="1:2" ht="15">
      <c r="A22" s="155" t="s">
        <v>213</v>
      </c>
      <c r="B22" s="155" t="s">
        <v>546</v>
      </c>
    </row>
    <row r="23" spans="1:2" ht="15">
      <c r="A23" s="160" t="s">
        <v>547</v>
      </c>
      <c r="B23" s="159" t="s">
        <v>548</v>
      </c>
    </row>
    <row r="24" spans="1:2" ht="15">
      <c r="A24" s="158" t="s">
        <v>549</v>
      </c>
      <c r="B24" s="160" t="s">
        <v>550</v>
      </c>
    </row>
    <row r="25" spans="1:2" ht="15">
      <c r="A25" s="155" t="s">
        <v>214</v>
      </c>
      <c r="B25" s="155" t="s">
        <v>551</v>
      </c>
    </row>
    <row r="26" spans="1:2" ht="15">
      <c r="A26" s="155" t="s">
        <v>215</v>
      </c>
      <c r="B26" s="155" t="s">
        <v>216</v>
      </c>
    </row>
    <row r="27" spans="1:2" ht="15">
      <c r="A27" s="155" t="s">
        <v>217</v>
      </c>
      <c r="B27" s="155" t="s">
        <v>552</v>
      </c>
    </row>
    <row r="28" spans="1:2" ht="15">
      <c r="A28" s="155" t="s">
        <v>218</v>
      </c>
      <c r="B28" s="155" t="s">
        <v>219</v>
      </c>
    </row>
    <row r="29" spans="1:2" ht="15">
      <c r="A29" s="155" t="s">
        <v>220</v>
      </c>
      <c r="B29" s="155" t="s">
        <v>221</v>
      </c>
    </row>
    <row r="30" spans="1:2" ht="15">
      <c r="A30" s="155" t="s">
        <v>222</v>
      </c>
      <c r="B30" s="155" t="s">
        <v>553</v>
      </c>
    </row>
    <row r="31" spans="1:2" ht="15">
      <c r="A31" s="155" t="s">
        <v>223</v>
      </c>
      <c r="B31" s="155" t="s">
        <v>224</v>
      </c>
    </row>
    <row r="32" spans="1:2" ht="15">
      <c r="A32" s="155" t="s">
        <v>225</v>
      </c>
      <c r="B32" s="155" t="s">
        <v>226</v>
      </c>
    </row>
    <row r="33" spans="1:2" ht="15">
      <c r="A33" s="155" t="s">
        <v>227</v>
      </c>
      <c r="B33" s="155" t="s">
        <v>554</v>
      </c>
    </row>
    <row r="34" spans="1:2" ht="15">
      <c r="A34" s="158" t="s">
        <v>555</v>
      </c>
      <c r="B34" s="156" t="s">
        <v>556</v>
      </c>
    </row>
    <row r="35" spans="1:2" ht="15">
      <c r="A35" s="155" t="s">
        <v>233</v>
      </c>
      <c r="B35" s="161" t="s">
        <v>557</v>
      </c>
    </row>
    <row r="36" spans="1:2" ht="15">
      <c r="A36" s="157" t="s">
        <v>558</v>
      </c>
      <c r="B36" s="157" t="s">
        <v>559</v>
      </c>
    </row>
    <row r="37" spans="1:2" ht="15">
      <c r="A37" s="155" t="s">
        <v>228</v>
      </c>
      <c r="B37" s="155" t="s">
        <v>229</v>
      </c>
    </row>
    <row r="38" spans="1:2" ht="15">
      <c r="A38" s="155" t="s">
        <v>820</v>
      </c>
      <c r="B38" s="155" t="s">
        <v>819</v>
      </c>
    </row>
    <row r="39" spans="1:2" ht="15">
      <c r="A39" s="155" t="s">
        <v>230</v>
      </c>
      <c r="B39" s="155" t="s">
        <v>560</v>
      </c>
    </row>
    <row r="40" spans="1:2" ht="15">
      <c r="A40" s="162" t="s">
        <v>561</v>
      </c>
      <c r="B40" s="160" t="s">
        <v>562</v>
      </c>
    </row>
    <row r="41" spans="1:2" ht="15">
      <c r="A41" s="155" t="s">
        <v>231</v>
      </c>
      <c r="B41" s="155" t="s">
        <v>232</v>
      </c>
    </row>
    <row r="42" spans="1:2" ht="15">
      <c r="A42" s="155" t="s">
        <v>234</v>
      </c>
      <c r="B42" s="155" t="s">
        <v>235</v>
      </c>
    </row>
    <row r="43" spans="1:2" ht="15">
      <c r="A43" s="162" t="s">
        <v>563</v>
      </c>
      <c r="B43" s="160" t="s">
        <v>564</v>
      </c>
    </row>
    <row r="44" spans="1:2" ht="15">
      <c r="A44" s="155" t="s">
        <v>237</v>
      </c>
      <c r="B44" s="155" t="s">
        <v>565</v>
      </c>
    </row>
    <row r="45" spans="1:2" ht="15">
      <c r="A45" s="155" t="s">
        <v>236</v>
      </c>
      <c r="B45" s="155" t="s">
        <v>566</v>
      </c>
    </row>
    <row r="46" spans="1:2" ht="15">
      <c r="A46" s="162" t="s">
        <v>567</v>
      </c>
      <c r="B46" s="160" t="s">
        <v>568</v>
      </c>
    </row>
    <row r="47" spans="1:2" ht="15">
      <c r="A47" s="155" t="s">
        <v>243</v>
      </c>
      <c r="B47" s="155" t="s">
        <v>569</v>
      </c>
    </row>
    <row r="48" spans="1:2" ht="15">
      <c r="A48" s="155" t="s">
        <v>238</v>
      </c>
      <c r="B48" s="155" t="s">
        <v>570</v>
      </c>
    </row>
    <row r="49" spans="1:2" ht="15">
      <c r="A49" s="155" t="s">
        <v>515</v>
      </c>
      <c r="B49" s="155" t="s">
        <v>571</v>
      </c>
    </row>
    <row r="50" spans="1:2" ht="15">
      <c r="A50" s="155" t="s">
        <v>240</v>
      </c>
      <c r="B50" s="155" t="s">
        <v>572</v>
      </c>
    </row>
    <row r="51" spans="1:2" ht="15">
      <c r="A51" s="155" t="s">
        <v>241</v>
      </c>
      <c r="B51" s="155" t="s">
        <v>242</v>
      </c>
    </row>
    <row r="52" spans="1:2" ht="15">
      <c r="A52" s="162" t="s">
        <v>573</v>
      </c>
      <c r="B52" s="160" t="s">
        <v>574</v>
      </c>
    </row>
    <row r="53" spans="1:2" ht="15">
      <c r="A53" s="155" t="s">
        <v>526</v>
      </c>
      <c r="B53" s="155" t="s">
        <v>527</v>
      </c>
    </row>
    <row r="54" spans="1:2" ht="15">
      <c r="A54" s="157" t="s">
        <v>575</v>
      </c>
      <c r="B54" s="157" t="s">
        <v>576</v>
      </c>
    </row>
    <row r="55" spans="1:2" ht="15">
      <c r="A55" s="157" t="s">
        <v>577</v>
      </c>
      <c r="B55" s="157" t="s">
        <v>578</v>
      </c>
    </row>
    <row r="56" spans="1:2" ht="15">
      <c r="A56" s="158" t="s">
        <v>579</v>
      </c>
      <c r="B56" s="160" t="s">
        <v>580</v>
      </c>
    </row>
    <row r="57" spans="1:2" ht="15">
      <c r="A57" s="162" t="s">
        <v>581</v>
      </c>
      <c r="B57" s="160" t="s">
        <v>582</v>
      </c>
    </row>
    <row r="58" spans="1:2" ht="15">
      <c r="A58" s="158" t="s">
        <v>583</v>
      </c>
      <c r="B58" s="160" t="s">
        <v>584</v>
      </c>
    </row>
    <row r="59" spans="1:2" ht="15">
      <c r="A59" s="155" t="s">
        <v>244</v>
      </c>
      <c r="B59" s="156" t="s">
        <v>585</v>
      </c>
    </row>
    <row r="60" spans="1:2" ht="15">
      <c r="A60" s="155" t="s">
        <v>245</v>
      </c>
      <c r="B60" s="155" t="s">
        <v>246</v>
      </c>
    </row>
    <row r="61" spans="1:2" ht="15">
      <c r="A61" s="157" t="s">
        <v>586</v>
      </c>
      <c r="B61" s="157" t="s">
        <v>587</v>
      </c>
    </row>
    <row r="62" spans="1:2" ht="15">
      <c r="A62" s="155" t="s">
        <v>247</v>
      </c>
      <c r="B62" s="155" t="s">
        <v>248</v>
      </c>
    </row>
    <row r="63" spans="1:2" ht="15">
      <c r="A63" s="155" t="s">
        <v>249</v>
      </c>
      <c r="B63" s="155" t="s">
        <v>588</v>
      </c>
    </row>
    <row r="64" spans="1:2" ht="15">
      <c r="A64" s="155" t="s">
        <v>250</v>
      </c>
      <c r="B64" s="155" t="s">
        <v>251</v>
      </c>
    </row>
    <row r="65" spans="1:2" ht="15">
      <c r="A65" s="162" t="s">
        <v>589</v>
      </c>
      <c r="B65" s="160" t="s">
        <v>590</v>
      </c>
    </row>
    <row r="66" spans="1:2" ht="15">
      <c r="A66" s="155" t="s">
        <v>252</v>
      </c>
      <c r="B66" s="155" t="s">
        <v>253</v>
      </c>
    </row>
    <row r="67" spans="1:2" ht="15">
      <c r="A67" s="155" t="s">
        <v>254</v>
      </c>
      <c r="B67" s="155" t="s">
        <v>591</v>
      </c>
    </row>
    <row r="68" spans="1:2" ht="15">
      <c r="A68" s="155" t="s">
        <v>255</v>
      </c>
      <c r="B68" s="155" t="s">
        <v>256</v>
      </c>
    </row>
    <row r="69" spans="1:2" ht="15">
      <c r="A69" s="155" t="s">
        <v>257</v>
      </c>
      <c r="B69" s="155" t="s">
        <v>592</v>
      </c>
    </row>
    <row r="70" spans="1:2" ht="15">
      <c r="A70" s="162" t="s">
        <v>593</v>
      </c>
      <c r="B70" s="160" t="s">
        <v>594</v>
      </c>
    </row>
    <row r="71" spans="1:2" ht="15">
      <c r="A71" s="155" t="s">
        <v>516</v>
      </c>
      <c r="B71" s="155" t="s">
        <v>595</v>
      </c>
    </row>
    <row r="72" spans="1:2" ht="15">
      <c r="A72" s="155" t="s">
        <v>258</v>
      </c>
      <c r="B72" s="155" t="s">
        <v>596</v>
      </c>
    </row>
    <row r="73" spans="1:2" ht="15">
      <c r="A73" s="163" t="s">
        <v>597</v>
      </c>
      <c r="B73" s="160" t="s">
        <v>598</v>
      </c>
    </row>
    <row r="74" spans="1:2" ht="15">
      <c r="A74" s="155" t="s">
        <v>259</v>
      </c>
      <c r="B74" s="155" t="s">
        <v>260</v>
      </c>
    </row>
    <row r="75" spans="1:2" ht="15">
      <c r="A75" s="155" t="s">
        <v>261</v>
      </c>
      <c r="B75" s="155" t="s">
        <v>262</v>
      </c>
    </row>
    <row r="76" spans="1:2" ht="15">
      <c r="A76" s="157" t="s">
        <v>599</v>
      </c>
      <c r="B76" s="157" t="s">
        <v>600</v>
      </c>
    </row>
    <row r="77" spans="1:2" ht="15">
      <c r="A77" s="157" t="s">
        <v>601</v>
      </c>
      <c r="B77" s="159" t="s">
        <v>602</v>
      </c>
    </row>
    <row r="78" spans="1:2" ht="15">
      <c r="A78" s="155" t="s">
        <v>263</v>
      </c>
      <c r="B78" s="155" t="s">
        <v>603</v>
      </c>
    </row>
    <row r="79" spans="1:2" ht="15">
      <c r="A79" s="162" t="s">
        <v>604</v>
      </c>
      <c r="B79" s="160" t="s">
        <v>605</v>
      </c>
    </row>
    <row r="80" spans="1:2" ht="15">
      <c r="A80" s="164" t="s">
        <v>606</v>
      </c>
      <c r="B80" s="156" t="s">
        <v>607</v>
      </c>
    </row>
    <row r="81" spans="1:2" ht="15">
      <c r="A81" s="162" t="s">
        <v>608</v>
      </c>
      <c r="B81" s="160" t="s">
        <v>609</v>
      </c>
    </row>
    <row r="82" spans="1:2" ht="15">
      <c r="A82" s="155" t="s">
        <v>266</v>
      </c>
      <c r="B82" s="155" t="s">
        <v>267</v>
      </c>
    </row>
    <row r="83" spans="1:2" ht="15">
      <c r="A83" s="155" t="s">
        <v>821</v>
      </c>
      <c r="B83" s="155" t="s">
        <v>822</v>
      </c>
    </row>
    <row r="84" spans="1:2" ht="15">
      <c r="A84" s="155" t="s">
        <v>268</v>
      </c>
      <c r="B84" s="155" t="s">
        <v>610</v>
      </c>
    </row>
    <row r="85" spans="1:2" ht="15">
      <c r="A85" s="155" t="s">
        <v>269</v>
      </c>
      <c r="B85" s="155" t="s">
        <v>270</v>
      </c>
    </row>
    <row r="86" spans="1:2" ht="15">
      <c r="A86" s="155" t="s">
        <v>271</v>
      </c>
      <c r="B86" s="155" t="s">
        <v>611</v>
      </c>
    </row>
    <row r="87" spans="1:2" ht="15">
      <c r="A87" s="162" t="s">
        <v>612</v>
      </c>
      <c r="B87" s="160" t="s">
        <v>613</v>
      </c>
    </row>
    <row r="88" spans="1:2" ht="15">
      <c r="A88" s="158" t="s">
        <v>614</v>
      </c>
      <c r="B88" s="160" t="s">
        <v>615</v>
      </c>
    </row>
    <row r="89" spans="1:2" ht="15">
      <c r="A89" s="155" t="s">
        <v>485</v>
      </c>
      <c r="B89" s="155" t="s">
        <v>616</v>
      </c>
    </row>
    <row r="90" spans="1:2" ht="15">
      <c r="A90" s="155" t="s">
        <v>272</v>
      </c>
      <c r="B90" s="155" t="s">
        <v>617</v>
      </c>
    </row>
    <row r="91" spans="1:2" ht="15">
      <c r="A91" s="155" t="s">
        <v>273</v>
      </c>
      <c r="B91" s="155" t="s">
        <v>274</v>
      </c>
    </row>
    <row r="92" spans="1:2" ht="15">
      <c r="A92" s="155" t="s">
        <v>275</v>
      </c>
      <c r="B92" s="155" t="s">
        <v>618</v>
      </c>
    </row>
    <row r="93" spans="1:2" ht="15">
      <c r="A93" s="158" t="s">
        <v>619</v>
      </c>
      <c r="B93" s="160" t="s">
        <v>620</v>
      </c>
    </row>
    <row r="94" spans="1:2" ht="15">
      <c r="A94" s="155" t="s">
        <v>276</v>
      </c>
      <c r="B94" s="155" t="s">
        <v>277</v>
      </c>
    </row>
    <row r="95" spans="1:2" ht="15">
      <c r="A95" s="155" t="s">
        <v>278</v>
      </c>
      <c r="B95" s="155" t="s">
        <v>279</v>
      </c>
    </row>
    <row r="96" spans="1:2" ht="15">
      <c r="A96" s="155" t="s">
        <v>336</v>
      </c>
      <c r="B96" s="155" t="s">
        <v>621</v>
      </c>
    </row>
    <row r="97" spans="1:2" ht="15">
      <c r="A97" s="155" t="s">
        <v>280</v>
      </c>
      <c r="B97" s="155" t="s">
        <v>622</v>
      </c>
    </row>
    <row r="98" spans="1:2" ht="15">
      <c r="A98" s="155" t="s">
        <v>281</v>
      </c>
      <c r="B98" s="155" t="s">
        <v>282</v>
      </c>
    </row>
    <row r="99" spans="1:2" ht="15">
      <c r="A99" s="157" t="s">
        <v>623</v>
      </c>
      <c r="B99" s="159" t="s">
        <v>624</v>
      </c>
    </row>
    <row r="100" spans="1:2" ht="15">
      <c r="A100" s="162" t="s">
        <v>625</v>
      </c>
      <c r="B100" s="160" t="s">
        <v>626</v>
      </c>
    </row>
    <row r="101" spans="1:2" ht="15">
      <c r="A101" s="158" t="s">
        <v>627</v>
      </c>
      <c r="B101" s="160" t="s">
        <v>628</v>
      </c>
    </row>
    <row r="102" spans="1:2" ht="15">
      <c r="A102" s="155" t="s">
        <v>518</v>
      </c>
      <c r="B102" s="156" t="s">
        <v>629</v>
      </c>
    </row>
    <row r="103" spans="1:2" ht="15">
      <c r="A103" s="162" t="s">
        <v>630</v>
      </c>
      <c r="B103" s="160" t="s">
        <v>631</v>
      </c>
    </row>
    <row r="104" spans="1:2" ht="15">
      <c r="A104" s="158" t="s">
        <v>632</v>
      </c>
      <c r="B104" s="160" t="s">
        <v>633</v>
      </c>
    </row>
    <row r="105" spans="1:2" ht="15">
      <c r="A105" s="155" t="s">
        <v>283</v>
      </c>
      <c r="B105" s="155" t="s">
        <v>634</v>
      </c>
    </row>
    <row r="106" spans="1:2" ht="15">
      <c r="A106" s="155" t="s">
        <v>284</v>
      </c>
      <c r="B106" s="155" t="s">
        <v>285</v>
      </c>
    </row>
    <row r="107" spans="1:2" ht="15">
      <c r="A107" s="155" t="s">
        <v>355</v>
      </c>
      <c r="B107" s="155" t="s">
        <v>635</v>
      </c>
    </row>
    <row r="108" spans="1:2" ht="15">
      <c r="A108" s="162" t="s">
        <v>636</v>
      </c>
      <c r="B108" s="160" t="s">
        <v>637</v>
      </c>
    </row>
    <row r="109" spans="1:2" ht="15">
      <c r="A109" s="155" t="s">
        <v>286</v>
      </c>
      <c r="B109" s="155" t="s">
        <v>638</v>
      </c>
    </row>
    <row r="110" spans="1:2" ht="15">
      <c r="A110" s="155" t="s">
        <v>287</v>
      </c>
      <c r="B110" s="155" t="s">
        <v>639</v>
      </c>
    </row>
    <row r="111" spans="1:2" ht="15">
      <c r="A111" s="155" t="s">
        <v>288</v>
      </c>
      <c r="B111" s="155" t="s">
        <v>289</v>
      </c>
    </row>
    <row r="112" spans="1:2" ht="15">
      <c r="A112" s="155" t="s">
        <v>290</v>
      </c>
      <c r="B112" s="155" t="s">
        <v>640</v>
      </c>
    </row>
    <row r="113" spans="1:2" ht="15">
      <c r="A113" s="155" t="s">
        <v>291</v>
      </c>
      <c r="B113" s="155" t="s">
        <v>292</v>
      </c>
    </row>
    <row r="114" spans="1:2" ht="15">
      <c r="A114" s="157" t="s">
        <v>641</v>
      </c>
      <c r="B114" s="157" t="s">
        <v>642</v>
      </c>
    </row>
    <row r="115" spans="1:2" ht="15">
      <c r="A115" s="157" t="s">
        <v>643</v>
      </c>
      <c r="B115" s="157" t="s">
        <v>644</v>
      </c>
    </row>
    <row r="116" spans="1:2" ht="15">
      <c r="A116" s="158" t="s">
        <v>645</v>
      </c>
      <c r="B116" s="160" t="s">
        <v>646</v>
      </c>
    </row>
    <row r="117" spans="1:2" ht="15">
      <c r="A117" s="155" t="s">
        <v>293</v>
      </c>
      <c r="B117" s="155" t="s">
        <v>647</v>
      </c>
    </row>
    <row r="118" spans="1:2" ht="15">
      <c r="A118" s="155" t="s">
        <v>294</v>
      </c>
      <c r="B118" s="155" t="s">
        <v>648</v>
      </c>
    </row>
    <row r="119" spans="1:2" ht="15">
      <c r="A119" s="155" t="s">
        <v>295</v>
      </c>
      <c r="B119" s="155" t="s">
        <v>649</v>
      </c>
    </row>
    <row r="120" spans="1:2" ht="15">
      <c r="A120" s="155" t="s">
        <v>296</v>
      </c>
      <c r="B120" s="156" t="s">
        <v>650</v>
      </c>
    </row>
    <row r="121" spans="1:2" ht="15">
      <c r="A121" s="158" t="s">
        <v>651</v>
      </c>
      <c r="B121" s="160" t="s">
        <v>652</v>
      </c>
    </row>
    <row r="122" spans="1:2" ht="15">
      <c r="A122" s="155" t="s">
        <v>298</v>
      </c>
      <c r="B122" s="155" t="s">
        <v>653</v>
      </c>
    </row>
    <row r="123" spans="1:2" ht="15">
      <c r="A123" s="155" t="s">
        <v>299</v>
      </c>
      <c r="B123" s="155" t="s">
        <v>300</v>
      </c>
    </row>
    <row r="124" spans="1:2" ht="15">
      <c r="A124" s="155" t="s">
        <v>301</v>
      </c>
      <c r="B124" s="155" t="s">
        <v>654</v>
      </c>
    </row>
    <row r="125" spans="1:2" ht="15">
      <c r="A125" s="155" t="s">
        <v>302</v>
      </c>
      <c r="B125" s="155" t="s">
        <v>303</v>
      </c>
    </row>
    <row r="126" spans="1:2" ht="15">
      <c r="A126" s="162" t="s">
        <v>655</v>
      </c>
      <c r="B126" s="160" t="s">
        <v>656</v>
      </c>
    </row>
    <row r="127" spans="1:2" ht="15">
      <c r="A127" s="155" t="s">
        <v>304</v>
      </c>
      <c r="B127" s="155" t="s">
        <v>305</v>
      </c>
    </row>
    <row r="128" spans="1:2" ht="15">
      <c r="A128" s="155" t="s">
        <v>306</v>
      </c>
      <c r="B128" s="155" t="s">
        <v>307</v>
      </c>
    </row>
    <row r="129" spans="1:2" ht="15">
      <c r="A129" s="155" t="s">
        <v>308</v>
      </c>
      <c r="B129" s="155" t="s">
        <v>309</v>
      </c>
    </row>
    <row r="130" spans="1:2" ht="15">
      <c r="A130" s="155" t="s">
        <v>503</v>
      </c>
      <c r="B130" s="155" t="s">
        <v>657</v>
      </c>
    </row>
    <row r="131" spans="1:2" ht="15">
      <c r="A131" s="155" t="s">
        <v>310</v>
      </c>
      <c r="B131" s="155" t="s">
        <v>658</v>
      </c>
    </row>
    <row r="132" spans="1:2" ht="15">
      <c r="A132" s="155" t="s">
        <v>311</v>
      </c>
      <c r="B132" s="155" t="s">
        <v>659</v>
      </c>
    </row>
    <row r="133" spans="1:2" ht="15">
      <c r="A133" s="155" t="s">
        <v>312</v>
      </c>
      <c r="B133" s="155" t="s">
        <v>313</v>
      </c>
    </row>
    <row r="134" spans="1:2" ht="15">
      <c r="A134" s="157" t="s">
        <v>660</v>
      </c>
      <c r="B134" s="157" t="s">
        <v>661</v>
      </c>
    </row>
    <row r="135" spans="1:2" ht="15">
      <c r="A135" s="157" t="s">
        <v>662</v>
      </c>
      <c r="B135" s="159" t="s">
        <v>663</v>
      </c>
    </row>
    <row r="136" spans="1:2" ht="15">
      <c r="A136" s="155" t="s">
        <v>314</v>
      </c>
      <c r="B136" s="155" t="s">
        <v>315</v>
      </c>
    </row>
    <row r="137" spans="1:2" ht="15">
      <c r="A137" s="162" t="s">
        <v>664</v>
      </c>
      <c r="B137" s="160" t="s">
        <v>665</v>
      </c>
    </row>
    <row r="138" spans="1:2" ht="15">
      <c r="A138" s="155" t="s">
        <v>316</v>
      </c>
      <c r="B138" s="155" t="s">
        <v>317</v>
      </c>
    </row>
    <row r="139" spans="1:2" ht="15">
      <c r="A139" s="155" t="s">
        <v>318</v>
      </c>
      <c r="B139" s="161" t="s">
        <v>319</v>
      </c>
    </row>
    <row r="140" spans="1:2" ht="15">
      <c r="A140" s="155" t="s">
        <v>320</v>
      </c>
      <c r="B140" s="155" t="s">
        <v>321</v>
      </c>
    </row>
    <row r="141" spans="1:2" ht="15">
      <c r="A141" s="155" t="s">
        <v>322</v>
      </c>
      <c r="B141" s="155" t="s">
        <v>666</v>
      </c>
    </row>
    <row r="142" spans="1:2" ht="15">
      <c r="A142" s="155" t="s">
        <v>323</v>
      </c>
      <c r="B142" s="155" t="s">
        <v>667</v>
      </c>
    </row>
    <row r="143" spans="1:2" ht="15">
      <c r="A143" s="155" t="s">
        <v>324</v>
      </c>
      <c r="B143" s="155" t="s">
        <v>668</v>
      </c>
    </row>
    <row r="144" spans="1:2" ht="15">
      <c r="A144" s="155" t="s">
        <v>325</v>
      </c>
      <c r="B144" s="155" t="s">
        <v>669</v>
      </c>
    </row>
    <row r="145" spans="1:2" ht="15">
      <c r="A145" s="164" t="s">
        <v>670</v>
      </c>
      <c r="B145" s="165" t="s">
        <v>671</v>
      </c>
    </row>
    <row r="146" spans="1:2" ht="15">
      <c r="A146" s="155" t="s">
        <v>326</v>
      </c>
      <c r="B146" s="155" t="s">
        <v>672</v>
      </c>
    </row>
    <row r="147" spans="1:2" ht="15">
      <c r="A147" s="155" t="s">
        <v>505</v>
      </c>
      <c r="B147" s="155" t="s">
        <v>673</v>
      </c>
    </row>
    <row r="148" spans="1:2" ht="15">
      <c r="A148" s="155" t="s">
        <v>506</v>
      </c>
      <c r="B148" s="155" t="s">
        <v>507</v>
      </c>
    </row>
    <row r="149" spans="1:2" ht="15">
      <c r="A149" s="155" t="s">
        <v>328</v>
      </c>
      <c r="B149" s="155" t="s">
        <v>329</v>
      </c>
    </row>
    <row r="150" spans="1:2" ht="15">
      <c r="A150" s="155" t="s">
        <v>330</v>
      </c>
      <c r="B150" s="155" t="s">
        <v>674</v>
      </c>
    </row>
    <row r="151" spans="1:2" ht="15">
      <c r="A151" s="155" t="s">
        <v>331</v>
      </c>
      <c r="B151" s="155" t="s">
        <v>675</v>
      </c>
    </row>
    <row r="152" spans="1:2" ht="15">
      <c r="A152" s="155" t="s">
        <v>332</v>
      </c>
      <c r="B152" s="155" t="s">
        <v>333</v>
      </c>
    </row>
    <row r="153" spans="1:2" ht="11.25" customHeight="1">
      <c r="A153" s="155" t="s">
        <v>334</v>
      </c>
      <c r="B153" s="155" t="s">
        <v>335</v>
      </c>
    </row>
    <row r="154" spans="1:2" ht="15">
      <c r="A154" s="157" t="s">
        <v>676</v>
      </c>
      <c r="B154" s="159" t="s">
        <v>677</v>
      </c>
    </row>
    <row r="155" spans="1:2" ht="15">
      <c r="A155" s="155" t="s">
        <v>337</v>
      </c>
      <c r="B155" s="155" t="s">
        <v>678</v>
      </c>
    </row>
    <row r="156" spans="1:2" ht="15">
      <c r="A156" s="155" t="s">
        <v>338</v>
      </c>
      <c r="B156" s="155" t="s">
        <v>339</v>
      </c>
    </row>
    <row r="157" spans="1:2" ht="15">
      <c r="A157" s="155" t="s">
        <v>519</v>
      </c>
      <c r="B157" s="155" t="s">
        <v>679</v>
      </c>
    </row>
    <row r="158" spans="1:2" ht="15">
      <c r="A158" s="162" t="s">
        <v>680</v>
      </c>
      <c r="B158" s="160" t="s">
        <v>681</v>
      </c>
    </row>
    <row r="159" spans="1:2" ht="15">
      <c r="A159" s="162" t="s">
        <v>682</v>
      </c>
      <c r="B159" s="160" t="s">
        <v>683</v>
      </c>
    </row>
    <row r="160" spans="1:2" ht="15">
      <c r="A160" s="155" t="s">
        <v>341</v>
      </c>
      <c r="B160" s="155" t="s">
        <v>684</v>
      </c>
    </row>
    <row r="161" spans="1:2" ht="15">
      <c r="A161" s="155" t="s">
        <v>342</v>
      </c>
      <c r="B161" s="155" t="s">
        <v>685</v>
      </c>
    </row>
    <row r="162" spans="1:2" ht="15">
      <c r="A162" s="155" t="s">
        <v>343</v>
      </c>
      <c r="B162" s="155" t="s">
        <v>531</v>
      </c>
    </row>
    <row r="163" spans="1:2" ht="15">
      <c r="A163" s="155" t="s">
        <v>344</v>
      </c>
      <c r="B163" s="155" t="s">
        <v>345</v>
      </c>
    </row>
    <row r="164" spans="1:2" ht="15">
      <c r="A164" s="155" t="s">
        <v>346</v>
      </c>
      <c r="B164" s="155" t="s">
        <v>347</v>
      </c>
    </row>
    <row r="165" spans="1:2" ht="15">
      <c r="A165" s="155" t="s">
        <v>340</v>
      </c>
      <c r="B165" s="155" t="s">
        <v>686</v>
      </c>
    </row>
    <row r="166" spans="1:2" ht="15">
      <c r="A166" s="155" t="s">
        <v>348</v>
      </c>
      <c r="B166" s="155" t="s">
        <v>687</v>
      </c>
    </row>
    <row r="167" spans="1:2" ht="15">
      <c r="A167" s="155" t="s">
        <v>349</v>
      </c>
      <c r="B167" s="155" t="s">
        <v>350</v>
      </c>
    </row>
    <row r="168" spans="1:2" ht="15">
      <c r="A168" s="162" t="s">
        <v>688</v>
      </c>
      <c r="B168" s="160" t="s">
        <v>689</v>
      </c>
    </row>
    <row r="169" spans="1:2" ht="15">
      <c r="A169" s="162" t="s">
        <v>690</v>
      </c>
      <c r="B169" s="160" t="s">
        <v>691</v>
      </c>
    </row>
    <row r="170" spans="1:2" ht="15">
      <c r="A170" s="162" t="s">
        <v>692</v>
      </c>
      <c r="B170" s="160" t="s">
        <v>693</v>
      </c>
    </row>
    <row r="171" spans="1:2" ht="15">
      <c r="A171" s="155" t="s">
        <v>351</v>
      </c>
      <c r="B171" s="155" t="s">
        <v>352</v>
      </c>
    </row>
    <row r="172" spans="1:2" ht="15">
      <c r="A172" s="155" t="s">
        <v>353</v>
      </c>
      <c r="B172" s="155" t="s">
        <v>354</v>
      </c>
    </row>
    <row r="173" spans="1:2" ht="15">
      <c r="A173" s="155" t="s">
        <v>508</v>
      </c>
      <c r="B173" s="155" t="s">
        <v>509</v>
      </c>
    </row>
    <row r="174" spans="1:2" ht="15">
      <c r="A174" s="155" t="s">
        <v>356</v>
      </c>
      <c r="B174" s="155" t="s">
        <v>694</v>
      </c>
    </row>
    <row r="175" spans="1:2" ht="15">
      <c r="A175" s="155" t="s">
        <v>357</v>
      </c>
      <c r="B175" s="155" t="s">
        <v>695</v>
      </c>
    </row>
    <row r="176" spans="1:2" ht="15">
      <c r="A176" s="155" t="s">
        <v>358</v>
      </c>
      <c r="B176" s="155" t="s">
        <v>696</v>
      </c>
    </row>
    <row r="177" spans="1:2" ht="15">
      <c r="A177" s="155" t="s">
        <v>359</v>
      </c>
      <c r="B177" s="155" t="s">
        <v>360</v>
      </c>
    </row>
    <row r="178" spans="1:2" ht="15">
      <c r="A178" s="162" t="s">
        <v>697</v>
      </c>
      <c r="B178" s="160" t="s">
        <v>698</v>
      </c>
    </row>
    <row r="179" spans="1:2" ht="15">
      <c r="A179" s="158" t="s">
        <v>699</v>
      </c>
      <c r="B179" s="159" t="s">
        <v>700</v>
      </c>
    </row>
    <row r="180" spans="1:2" ht="15">
      <c r="A180" s="155" t="s">
        <v>361</v>
      </c>
      <c r="B180" s="155" t="s">
        <v>701</v>
      </c>
    </row>
    <row r="181" spans="1:2" ht="15">
      <c r="A181" s="155" t="s">
        <v>466</v>
      </c>
      <c r="B181" s="156" t="s">
        <v>702</v>
      </c>
    </row>
    <row r="182" spans="1:2" ht="15">
      <c r="A182" s="155" t="s">
        <v>362</v>
      </c>
      <c r="B182" s="155" t="s">
        <v>363</v>
      </c>
    </row>
    <row r="183" spans="1:2" ht="15">
      <c r="A183" s="155" t="s">
        <v>364</v>
      </c>
      <c r="B183" s="155" t="s">
        <v>703</v>
      </c>
    </row>
    <row r="184" spans="1:2" ht="15">
      <c r="A184" s="155" t="s">
        <v>365</v>
      </c>
      <c r="B184" s="155" t="s">
        <v>366</v>
      </c>
    </row>
    <row r="185" spans="1:2" ht="15">
      <c r="A185" s="158" t="s">
        <v>704</v>
      </c>
      <c r="B185" s="156" t="s">
        <v>705</v>
      </c>
    </row>
    <row r="186" spans="1:2" ht="15">
      <c r="A186" s="155" t="s">
        <v>367</v>
      </c>
      <c r="B186" s="155" t="s">
        <v>368</v>
      </c>
    </row>
    <row r="187" spans="1:2" ht="15">
      <c r="A187" s="155" t="s">
        <v>369</v>
      </c>
      <c r="B187" s="155" t="s">
        <v>370</v>
      </c>
    </row>
    <row r="188" spans="1:2" ht="15">
      <c r="A188" s="155" t="s">
        <v>371</v>
      </c>
      <c r="B188" s="155" t="s">
        <v>706</v>
      </c>
    </row>
    <row r="189" spans="1:2" ht="15">
      <c r="A189" s="155" t="s">
        <v>372</v>
      </c>
      <c r="B189" s="155" t="s">
        <v>707</v>
      </c>
    </row>
    <row r="190" spans="1:2" ht="15">
      <c r="A190" s="155" t="s">
        <v>373</v>
      </c>
      <c r="B190" s="155" t="s">
        <v>708</v>
      </c>
    </row>
    <row r="191" spans="1:2" ht="15">
      <c r="A191" s="158" t="s">
        <v>709</v>
      </c>
      <c r="B191" s="160" t="s">
        <v>710</v>
      </c>
    </row>
    <row r="192" spans="1:2" ht="15">
      <c r="A192" s="158" t="s">
        <v>711</v>
      </c>
      <c r="B192" s="160" t="s">
        <v>712</v>
      </c>
    </row>
    <row r="193" spans="1:2" ht="15">
      <c r="A193" s="155" t="s">
        <v>374</v>
      </c>
      <c r="B193" s="155" t="s">
        <v>375</v>
      </c>
    </row>
    <row r="194" spans="1:2" ht="15">
      <c r="A194" s="162" t="s">
        <v>713</v>
      </c>
      <c r="B194" s="160" t="s">
        <v>714</v>
      </c>
    </row>
    <row r="195" spans="1:2" ht="15">
      <c r="A195" s="155" t="s">
        <v>376</v>
      </c>
      <c r="B195" s="155" t="s">
        <v>377</v>
      </c>
    </row>
    <row r="196" spans="1:2" ht="15">
      <c r="A196" s="155" t="s">
        <v>264</v>
      </c>
      <c r="B196" s="155" t="s">
        <v>715</v>
      </c>
    </row>
    <row r="197" spans="1:2" ht="15">
      <c r="A197" s="155" t="s">
        <v>378</v>
      </c>
      <c r="B197" s="155" t="s">
        <v>716</v>
      </c>
    </row>
    <row r="198" spans="1:2" ht="15">
      <c r="A198" s="155" t="s">
        <v>379</v>
      </c>
      <c r="B198" s="155" t="s">
        <v>380</v>
      </c>
    </row>
    <row r="199" spans="1:2" ht="15">
      <c r="A199" s="162" t="s">
        <v>717</v>
      </c>
      <c r="B199" s="160" t="s">
        <v>718</v>
      </c>
    </row>
    <row r="200" spans="1:2" ht="15">
      <c r="A200" s="162" t="s">
        <v>719</v>
      </c>
      <c r="B200" s="160" t="s">
        <v>720</v>
      </c>
    </row>
    <row r="201" spans="1:2" ht="15">
      <c r="A201" s="155" t="s">
        <v>428</v>
      </c>
      <c r="B201" s="155" t="s">
        <v>721</v>
      </c>
    </row>
    <row r="202" spans="1:2" ht="15">
      <c r="A202" s="155" t="s">
        <v>528</v>
      </c>
      <c r="B202" s="155" t="s">
        <v>722</v>
      </c>
    </row>
    <row r="203" spans="1:2" ht="15">
      <c r="A203" s="155" t="s">
        <v>381</v>
      </c>
      <c r="B203" s="155" t="s">
        <v>382</v>
      </c>
    </row>
    <row r="204" spans="1:2" ht="15">
      <c r="A204" s="155" t="s">
        <v>383</v>
      </c>
      <c r="B204" s="155" t="s">
        <v>723</v>
      </c>
    </row>
    <row r="205" spans="1:2" ht="15">
      <c r="A205" s="155" t="s">
        <v>510</v>
      </c>
      <c r="B205" s="155" t="s">
        <v>724</v>
      </c>
    </row>
    <row r="206" spans="1:2" ht="15">
      <c r="A206" s="155" t="s">
        <v>520</v>
      </c>
      <c r="B206" s="155" t="s">
        <v>725</v>
      </c>
    </row>
    <row r="207" spans="1:2" ht="15">
      <c r="A207" s="155" t="s">
        <v>384</v>
      </c>
      <c r="B207" s="155" t="s">
        <v>726</v>
      </c>
    </row>
    <row r="208" spans="1:2" ht="15">
      <c r="A208" s="161" t="s">
        <v>385</v>
      </c>
      <c r="B208" s="161" t="s">
        <v>727</v>
      </c>
    </row>
    <row r="209" spans="1:2" ht="15">
      <c r="A209" s="157" t="s">
        <v>728</v>
      </c>
      <c r="B209" s="157" t="s">
        <v>729</v>
      </c>
    </row>
    <row r="210" spans="1:2" ht="15">
      <c r="A210" s="155" t="s">
        <v>386</v>
      </c>
      <c r="B210" s="155" t="s">
        <v>387</v>
      </c>
    </row>
    <row r="211" spans="1:2" ht="15">
      <c r="A211" s="155" t="s">
        <v>388</v>
      </c>
      <c r="B211" s="155" t="s">
        <v>389</v>
      </c>
    </row>
    <row r="212" spans="1:2" ht="15">
      <c r="A212" s="155" t="s">
        <v>390</v>
      </c>
      <c r="B212" s="155" t="s">
        <v>730</v>
      </c>
    </row>
    <row r="213" spans="1:2" ht="15">
      <c r="A213" s="155" t="s">
        <v>391</v>
      </c>
      <c r="B213" s="155" t="s">
        <v>392</v>
      </c>
    </row>
    <row r="214" spans="1:2" ht="15">
      <c r="A214" s="157" t="s">
        <v>731</v>
      </c>
      <c r="B214" s="159" t="s">
        <v>732</v>
      </c>
    </row>
    <row r="215" spans="1:2" ht="15">
      <c r="A215" s="162" t="s">
        <v>733</v>
      </c>
      <c r="B215" s="160" t="s">
        <v>734</v>
      </c>
    </row>
    <row r="216" spans="1:2" ht="15">
      <c r="A216" s="162" t="s">
        <v>735</v>
      </c>
      <c r="B216" s="160" t="s">
        <v>736</v>
      </c>
    </row>
    <row r="217" spans="1:2" ht="15">
      <c r="A217" s="155" t="s">
        <v>393</v>
      </c>
      <c r="B217" s="155" t="s">
        <v>394</v>
      </c>
    </row>
    <row r="218" spans="1:2" ht="15">
      <c r="A218" s="162" t="s">
        <v>737</v>
      </c>
      <c r="B218" s="160" t="s">
        <v>738</v>
      </c>
    </row>
    <row r="219" spans="1:2" ht="15">
      <c r="A219" s="155" t="s">
        <v>395</v>
      </c>
      <c r="B219" s="155" t="s">
        <v>396</v>
      </c>
    </row>
    <row r="220" spans="1:2" ht="15">
      <c r="A220" s="155" t="s">
        <v>397</v>
      </c>
      <c r="B220" s="155" t="s">
        <v>398</v>
      </c>
    </row>
    <row r="221" spans="1:2" ht="15">
      <c r="A221" s="155" t="s">
        <v>399</v>
      </c>
      <c r="B221" s="155" t="s">
        <v>400</v>
      </c>
    </row>
    <row r="222" spans="1:2" ht="15">
      <c r="A222" s="155" t="s">
        <v>401</v>
      </c>
      <c r="B222" s="155" t="s">
        <v>402</v>
      </c>
    </row>
    <row r="223" spans="1:2" ht="15">
      <c r="A223" s="162" t="s">
        <v>739</v>
      </c>
      <c r="B223" s="160" t="s">
        <v>740</v>
      </c>
    </row>
    <row r="224" spans="1:2" ht="15">
      <c r="A224" s="162" t="s">
        <v>741</v>
      </c>
      <c r="B224" s="160" t="s">
        <v>742</v>
      </c>
    </row>
    <row r="225" spans="1:2" ht="15">
      <c r="A225" s="162" t="s">
        <v>743</v>
      </c>
      <c r="B225" s="160" t="s">
        <v>744</v>
      </c>
    </row>
    <row r="226" spans="1:2" ht="15">
      <c r="A226" s="155" t="s">
        <v>403</v>
      </c>
      <c r="B226" s="155" t="s">
        <v>745</v>
      </c>
    </row>
    <row r="227" spans="1:2" ht="15">
      <c r="A227" s="155" t="s">
        <v>404</v>
      </c>
      <c r="B227" s="155" t="s">
        <v>405</v>
      </c>
    </row>
    <row r="228" spans="1:2" ht="15">
      <c r="A228" s="155" t="s">
        <v>406</v>
      </c>
      <c r="B228" s="155" t="s">
        <v>407</v>
      </c>
    </row>
    <row r="229" spans="1:2" ht="15">
      <c r="A229" s="155" t="s">
        <v>408</v>
      </c>
      <c r="B229" s="155" t="s">
        <v>409</v>
      </c>
    </row>
    <row r="230" spans="1:2" ht="15">
      <c r="A230" s="158" t="s">
        <v>746</v>
      </c>
      <c r="B230" s="159" t="s">
        <v>747</v>
      </c>
    </row>
    <row r="231" spans="1:2" ht="15">
      <c r="A231" s="155" t="s">
        <v>410</v>
      </c>
      <c r="B231" s="155" t="s">
        <v>411</v>
      </c>
    </row>
    <row r="232" spans="1:2" ht="15">
      <c r="A232" s="155" t="s">
        <v>412</v>
      </c>
      <c r="B232" s="155" t="s">
        <v>413</v>
      </c>
    </row>
    <row r="233" spans="1:2" ht="15">
      <c r="A233" s="155" t="s">
        <v>415</v>
      </c>
      <c r="B233" s="155" t="s">
        <v>748</v>
      </c>
    </row>
    <row r="234" spans="1:2" ht="15">
      <c r="A234" s="155" t="s">
        <v>416</v>
      </c>
      <c r="B234" s="155" t="s">
        <v>749</v>
      </c>
    </row>
    <row r="235" spans="1:2" ht="15">
      <c r="A235" s="155" t="s">
        <v>417</v>
      </c>
      <c r="B235" s="155" t="s">
        <v>750</v>
      </c>
    </row>
    <row r="236" spans="1:2" ht="15">
      <c r="A236" s="155" t="s">
        <v>418</v>
      </c>
      <c r="B236" s="155" t="s">
        <v>751</v>
      </c>
    </row>
    <row r="237" spans="1:2" ht="15">
      <c r="A237" s="155" t="s">
        <v>419</v>
      </c>
      <c r="B237" s="155" t="s">
        <v>752</v>
      </c>
    </row>
    <row r="238" spans="1:2" ht="15">
      <c r="A238" s="155" t="s">
        <v>420</v>
      </c>
      <c r="B238" s="155" t="s">
        <v>421</v>
      </c>
    </row>
    <row r="239" spans="1:2" ht="15">
      <c r="A239" s="155" t="s">
        <v>422</v>
      </c>
      <c r="B239" s="155" t="s">
        <v>423</v>
      </c>
    </row>
    <row r="240" spans="1:2" ht="15">
      <c r="A240" s="155" t="s">
        <v>424</v>
      </c>
      <c r="B240" s="155" t="s">
        <v>753</v>
      </c>
    </row>
    <row r="241" spans="1:2" ht="15">
      <c r="A241" s="155" t="s">
        <v>426</v>
      </c>
      <c r="B241" s="156" t="s">
        <v>754</v>
      </c>
    </row>
    <row r="242" spans="1:2" ht="15">
      <c r="A242" s="155" t="s">
        <v>425</v>
      </c>
      <c r="B242" s="155" t="s">
        <v>755</v>
      </c>
    </row>
    <row r="243" spans="1:2" ht="15">
      <c r="A243" s="162" t="s">
        <v>756</v>
      </c>
      <c r="B243" s="160" t="s">
        <v>757</v>
      </c>
    </row>
    <row r="244" spans="1:2" ht="15">
      <c r="A244" s="157" t="s">
        <v>758</v>
      </c>
      <c r="B244" s="159" t="s">
        <v>759</v>
      </c>
    </row>
    <row r="245" spans="1:2" ht="15">
      <c r="A245" s="155" t="s">
        <v>427</v>
      </c>
      <c r="B245" s="155" t="s">
        <v>760</v>
      </c>
    </row>
    <row r="246" spans="1:2" ht="15">
      <c r="A246" s="155" t="s">
        <v>429</v>
      </c>
      <c r="B246" s="155" t="s">
        <v>430</v>
      </c>
    </row>
    <row r="247" spans="1:2" ht="15">
      <c r="A247" s="155" t="s">
        <v>431</v>
      </c>
      <c r="B247" s="155" t="s">
        <v>432</v>
      </c>
    </row>
    <row r="248" spans="1:2" ht="15">
      <c r="A248" s="155" t="s">
        <v>434</v>
      </c>
      <c r="B248" s="155" t="s">
        <v>761</v>
      </c>
    </row>
    <row r="249" spans="1:2" ht="15">
      <c r="A249" s="155" t="s">
        <v>435</v>
      </c>
      <c r="B249" s="155" t="s">
        <v>762</v>
      </c>
    </row>
    <row r="250" spans="1:2" ht="15">
      <c r="A250" s="155" t="s">
        <v>436</v>
      </c>
      <c r="B250" s="155" t="s">
        <v>763</v>
      </c>
    </row>
    <row r="251" spans="1:2" ht="15">
      <c r="A251" s="162" t="s">
        <v>764</v>
      </c>
      <c r="B251" s="160" t="s">
        <v>765</v>
      </c>
    </row>
    <row r="252" spans="1:2" ht="15">
      <c r="A252" s="155" t="s">
        <v>437</v>
      </c>
      <c r="B252" s="155" t="s">
        <v>766</v>
      </c>
    </row>
    <row r="253" spans="1:2" ht="15">
      <c r="A253" s="155" t="s">
        <v>438</v>
      </c>
      <c r="B253" s="155" t="s">
        <v>767</v>
      </c>
    </row>
    <row r="254" spans="1:2" ht="15">
      <c r="A254" s="162" t="s">
        <v>768</v>
      </c>
      <c r="B254" s="160" t="s">
        <v>769</v>
      </c>
    </row>
    <row r="255" spans="1:2" ht="15">
      <c r="A255" s="155" t="s">
        <v>327</v>
      </c>
      <c r="B255" s="155" t="s">
        <v>770</v>
      </c>
    </row>
    <row r="256" spans="1:2" ht="15">
      <c r="A256" s="162" t="s">
        <v>771</v>
      </c>
      <c r="B256" s="160" t="s">
        <v>772</v>
      </c>
    </row>
    <row r="257" spans="1:2" ht="15">
      <c r="A257" s="155" t="s">
        <v>440</v>
      </c>
      <c r="B257" s="155" t="s">
        <v>773</v>
      </c>
    </row>
    <row r="258" spans="1:2" ht="15">
      <c r="A258" s="155" t="s">
        <v>521</v>
      </c>
      <c r="B258" s="155" t="s">
        <v>774</v>
      </c>
    </row>
    <row r="259" spans="1:2" ht="15">
      <c r="A259" s="155" t="s">
        <v>441</v>
      </c>
      <c r="B259" s="155" t="s">
        <v>442</v>
      </c>
    </row>
    <row r="260" spans="1:2" ht="15">
      <c r="A260" s="162" t="s">
        <v>775</v>
      </c>
      <c r="B260" s="160" t="s">
        <v>776</v>
      </c>
    </row>
    <row r="261" spans="1:2" ht="15">
      <c r="A261" s="155" t="s">
        <v>443</v>
      </c>
      <c r="B261" s="155" t="s">
        <v>777</v>
      </c>
    </row>
    <row r="262" spans="1:2" ht="15">
      <c r="A262" s="155" t="s">
        <v>444</v>
      </c>
      <c r="B262" s="155" t="s">
        <v>778</v>
      </c>
    </row>
    <row r="263" spans="1:2" ht="15">
      <c r="A263" s="155" t="s">
        <v>445</v>
      </c>
      <c r="B263" s="155" t="s">
        <v>446</v>
      </c>
    </row>
    <row r="264" spans="1:2" ht="15">
      <c r="A264" s="155" t="s">
        <v>447</v>
      </c>
      <c r="B264" s="155" t="s">
        <v>818</v>
      </c>
    </row>
    <row r="265" spans="1:2" ht="15">
      <c r="A265" s="155" t="s">
        <v>448</v>
      </c>
      <c r="B265" s="155" t="s">
        <v>779</v>
      </c>
    </row>
    <row r="266" spans="1:2" ht="15">
      <c r="A266" s="155" t="s">
        <v>449</v>
      </c>
      <c r="B266" s="155" t="s">
        <v>450</v>
      </c>
    </row>
    <row r="267" spans="1:2" ht="15">
      <c r="A267" s="155" t="s">
        <v>451</v>
      </c>
      <c r="B267" s="155" t="s">
        <v>452</v>
      </c>
    </row>
    <row r="268" spans="1:2" ht="15">
      <c r="A268" s="155" t="s">
        <v>453</v>
      </c>
      <c r="B268" s="155" t="s">
        <v>454</v>
      </c>
    </row>
    <row r="269" spans="1:2" ht="15">
      <c r="A269" s="158" t="s">
        <v>780</v>
      </c>
      <c r="B269" s="160" t="s">
        <v>781</v>
      </c>
    </row>
    <row r="270" spans="1:2" ht="15">
      <c r="A270" s="155" t="s">
        <v>457</v>
      </c>
      <c r="B270" s="155" t="s">
        <v>782</v>
      </c>
    </row>
    <row r="271" spans="1:2" ht="15">
      <c r="A271" s="155" t="s">
        <v>455</v>
      </c>
      <c r="B271" s="155" t="s">
        <v>456</v>
      </c>
    </row>
    <row r="272" spans="1:2" ht="15">
      <c r="A272" s="155" t="s">
        <v>458</v>
      </c>
      <c r="B272" s="155" t="s">
        <v>783</v>
      </c>
    </row>
    <row r="273" spans="1:2" ht="15">
      <c r="A273" s="155" t="s">
        <v>439</v>
      </c>
      <c r="B273" s="155" t="s">
        <v>784</v>
      </c>
    </row>
    <row r="274" spans="1:2" ht="15">
      <c r="A274" s="155" t="s">
        <v>433</v>
      </c>
      <c r="B274" s="155" t="s">
        <v>785</v>
      </c>
    </row>
    <row r="275" spans="1:2" ht="15">
      <c r="A275" s="155" t="s">
        <v>459</v>
      </c>
      <c r="B275" s="155" t="s">
        <v>460</v>
      </c>
    </row>
    <row r="276" spans="1:2" ht="15">
      <c r="A276" s="162" t="s">
        <v>786</v>
      </c>
      <c r="B276" s="160" t="s">
        <v>787</v>
      </c>
    </row>
    <row r="277" spans="1:2" ht="15">
      <c r="A277" s="155" t="s">
        <v>511</v>
      </c>
      <c r="B277" s="155" t="s">
        <v>512</v>
      </c>
    </row>
    <row r="278" spans="1:2" ht="15">
      <c r="A278" s="155" t="s">
        <v>461</v>
      </c>
      <c r="B278" s="155" t="s">
        <v>462</v>
      </c>
    </row>
    <row r="279" spans="1:2" ht="15">
      <c r="A279" s="155" t="s">
        <v>513</v>
      </c>
      <c r="B279" s="155" t="s">
        <v>514</v>
      </c>
    </row>
    <row r="280" spans="1:2" ht="15">
      <c r="A280" s="155" t="s">
        <v>463</v>
      </c>
      <c r="B280" s="155" t="s">
        <v>788</v>
      </c>
    </row>
    <row r="281" spans="1:2" ht="15">
      <c r="A281" s="162" t="s">
        <v>789</v>
      </c>
      <c r="B281" s="160" t="s">
        <v>790</v>
      </c>
    </row>
    <row r="282" spans="1:2" ht="15">
      <c r="A282" s="155" t="s">
        <v>464</v>
      </c>
      <c r="B282" s="155" t="s">
        <v>465</v>
      </c>
    </row>
    <row r="283" spans="1:2" ht="15">
      <c r="A283" s="162" t="s">
        <v>791</v>
      </c>
      <c r="B283" s="160" t="s">
        <v>792</v>
      </c>
    </row>
    <row r="284" spans="1:2" ht="15">
      <c r="A284" s="155" t="s">
        <v>467</v>
      </c>
      <c r="B284" s="155" t="s">
        <v>793</v>
      </c>
    </row>
    <row r="285" spans="1:2" ht="15">
      <c r="A285" s="155" t="s">
        <v>468</v>
      </c>
      <c r="B285" s="155" t="s">
        <v>469</v>
      </c>
    </row>
    <row r="286" spans="1:2" ht="15">
      <c r="A286" s="155" t="s">
        <v>470</v>
      </c>
      <c r="B286" s="155" t="s">
        <v>471</v>
      </c>
    </row>
    <row r="287" spans="1:2" ht="15">
      <c r="A287" s="155" t="s">
        <v>472</v>
      </c>
      <c r="B287" s="155" t="s">
        <v>794</v>
      </c>
    </row>
    <row r="288" spans="1:2" ht="15">
      <c r="A288" s="158" t="s">
        <v>473</v>
      </c>
      <c r="B288" s="156" t="s">
        <v>795</v>
      </c>
    </row>
    <row r="289" spans="1:2" ht="15">
      <c r="A289" s="155" t="s">
        <v>474</v>
      </c>
      <c r="B289" s="155" t="s">
        <v>475</v>
      </c>
    </row>
    <row r="290" spans="1:2" ht="15">
      <c r="A290" s="155" t="s">
        <v>476</v>
      </c>
      <c r="B290" s="155" t="s">
        <v>796</v>
      </c>
    </row>
    <row r="291" spans="1:2" ht="15">
      <c r="A291" s="162" t="s">
        <v>797</v>
      </c>
      <c r="B291" s="160" t="s">
        <v>798</v>
      </c>
    </row>
    <row r="292" spans="1:2" ht="15">
      <c r="A292" s="155" t="s">
        <v>477</v>
      </c>
      <c r="B292" s="155" t="s">
        <v>478</v>
      </c>
    </row>
    <row r="293" spans="1:2" ht="15">
      <c r="A293" s="162" t="s">
        <v>799</v>
      </c>
      <c r="B293" s="160" t="s">
        <v>800</v>
      </c>
    </row>
    <row r="294" spans="1:2" ht="15">
      <c r="A294" s="155" t="s">
        <v>479</v>
      </c>
      <c r="B294" s="155" t="s">
        <v>801</v>
      </c>
    </row>
    <row r="295" spans="1:2" ht="15">
      <c r="A295" s="155" t="s">
        <v>529</v>
      </c>
      <c r="B295" s="155" t="s">
        <v>530</v>
      </c>
    </row>
    <row r="296" spans="1:2" ht="15">
      <c r="A296" s="155" t="s">
        <v>480</v>
      </c>
      <c r="B296" s="155" t="s">
        <v>802</v>
      </c>
    </row>
    <row r="297" spans="1:2" ht="15">
      <c r="A297" s="158" t="s">
        <v>803</v>
      </c>
      <c r="B297" s="159" t="s">
        <v>817</v>
      </c>
    </row>
    <row r="298" spans="1:2" ht="15">
      <c r="A298" s="155" t="s">
        <v>297</v>
      </c>
      <c r="B298" s="161" t="s">
        <v>804</v>
      </c>
    </row>
    <row r="299" spans="1:2" ht="15">
      <c r="A299" s="155" t="s">
        <v>239</v>
      </c>
      <c r="B299" s="156" t="s">
        <v>805</v>
      </c>
    </row>
    <row r="300" spans="1:2" ht="15">
      <c r="A300" s="155" t="s">
        <v>265</v>
      </c>
      <c r="B300" s="161" t="s">
        <v>806</v>
      </c>
    </row>
    <row r="301" spans="1:2" ht="15">
      <c r="A301" s="155" t="s">
        <v>517</v>
      </c>
      <c r="B301" s="155" t="s">
        <v>807</v>
      </c>
    </row>
    <row r="302" spans="1:2" ht="15">
      <c r="A302" s="155" t="s">
        <v>481</v>
      </c>
      <c r="B302" s="155" t="s">
        <v>482</v>
      </c>
    </row>
    <row r="303" spans="1:2" ht="15">
      <c r="A303" s="158" t="s">
        <v>808</v>
      </c>
      <c r="B303" s="160" t="s">
        <v>809</v>
      </c>
    </row>
    <row r="304" spans="1:2" ht="15">
      <c r="A304" s="155" t="s">
        <v>483</v>
      </c>
      <c r="B304" s="155" t="s">
        <v>484</v>
      </c>
    </row>
    <row r="305" spans="1:2" ht="15">
      <c r="A305" s="155" t="s">
        <v>486</v>
      </c>
      <c r="B305" s="155" t="s">
        <v>810</v>
      </c>
    </row>
    <row r="306" spans="1:2" ht="15">
      <c r="A306" s="155" t="s">
        <v>487</v>
      </c>
      <c r="B306" s="155" t="s">
        <v>811</v>
      </c>
    </row>
    <row r="307" spans="1:2" ht="15">
      <c r="A307" s="155" t="s">
        <v>488</v>
      </c>
      <c r="B307" s="155" t="s">
        <v>489</v>
      </c>
    </row>
    <row r="308" spans="1:2" ht="15">
      <c r="A308" s="155" t="s">
        <v>490</v>
      </c>
      <c r="B308" s="155" t="s">
        <v>491</v>
      </c>
    </row>
    <row r="309" spans="1:2" ht="15">
      <c r="A309" s="162" t="s">
        <v>812</v>
      </c>
      <c r="B309" s="160" t="s">
        <v>813</v>
      </c>
    </row>
    <row r="310" spans="1:2" ht="15">
      <c r="A310" s="155" t="s">
        <v>492</v>
      </c>
      <c r="B310" s="155" t="s">
        <v>493</v>
      </c>
    </row>
    <row r="311" spans="1:2" ht="15">
      <c r="A311" s="162" t="s">
        <v>814</v>
      </c>
      <c r="B311" s="160" t="s">
        <v>815</v>
      </c>
    </row>
    <row r="312" spans="1:2" ht="15">
      <c r="A312" s="155" t="s">
        <v>494</v>
      </c>
      <c r="B312" s="155" t="s">
        <v>816</v>
      </c>
    </row>
  </sheetData>
  <sheetProtection selectLockedCells="1" selectUnlockedCells="1"/>
  <autoFilter ref="A1:B235">
    <sortState ref="A2:B233">
      <sortCondition ref="B2"/>
    </sortState>
  </autoFilter>
  <phoneticPr fontId="3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Cover</vt:lpstr>
      <vt:lpstr>CB20</vt:lpstr>
      <vt:lpstr>CB40</vt:lpstr>
      <vt:lpstr>ascii</vt:lpstr>
      <vt:lpstr>Codes</vt:lpstr>
      <vt:lpstr>Cover!Name</vt:lpstr>
      <vt:lpstr>Name</vt:lpstr>
      <vt:lpstr>plans</vt:lpstr>
      <vt:lpstr>'CB40'!Print_Area</vt:lpstr>
      <vt:lpstr>Cover!Print_Area</vt:lpstr>
      <vt:lpstr>'CB20'!Print_Titles</vt:lpstr>
      <vt:lpstr>'CB40'!Print_Titles</vt:lpstr>
      <vt:lpstr>Cover!reportdate</vt:lpstr>
      <vt:lpstr>reportdate</vt:lpstr>
      <vt:lpstr>Cover!trustee</vt:lpstr>
    </vt:vector>
  </TitlesOfParts>
  <Company>The Central Bank of Trinidad &amp;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jholder</dc:creator>
  <cp:lastModifiedBy>Michelle Garcia</cp:lastModifiedBy>
  <cp:lastPrinted>2015-01-07T18:23:17Z</cp:lastPrinted>
  <dcterms:created xsi:type="dcterms:W3CDTF">2008-01-07T15:41:01Z</dcterms:created>
  <dcterms:modified xsi:type="dcterms:W3CDTF">2017-09-01T19:28:22Z</dcterms:modified>
</cp:coreProperties>
</file>