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tsuser.NTPROD\Desktop\FISD\"/>
    </mc:Choice>
  </mc:AlternateContent>
  <workbookProtection workbookPassword="C3AA" lockStructure="1"/>
  <bookViews>
    <workbookView xWindow="0" yWindow="0" windowWidth="14380" windowHeight="4190" tabRatio="721"/>
  </bookViews>
  <sheets>
    <sheet name="Cover" sheetId="1" r:id="rId1"/>
    <sheet name="CONTENTS" sheetId="20" r:id="rId2"/>
    <sheet name="INSTRUCTIONS" sheetId="21" r:id="rId3"/>
    <sheet name="METHODS" sheetId="22" r:id="rId4"/>
    <sheet name="50.20" sheetId="2" r:id="rId5"/>
    <sheet name="50.21" sheetId="3" r:id="rId6"/>
    <sheet name="50.22" sheetId="4" r:id="rId7"/>
    <sheet name="50.23" sheetId="5" r:id="rId8"/>
    <sheet name="50.24" sheetId="6" r:id="rId9"/>
    <sheet name="50.25" sheetId="7" r:id="rId10"/>
    <sheet name="50.26" sheetId="8" r:id="rId11"/>
    <sheet name="50.27" sheetId="9" r:id="rId12"/>
    <sheet name="50.30" sheetId="10" r:id="rId13"/>
    <sheet name="50.31" sheetId="11" r:id="rId14"/>
    <sheet name="50.32" sheetId="12" r:id="rId15"/>
    <sheet name="50.33" sheetId="13" r:id="rId16"/>
    <sheet name="50.34" sheetId="14" r:id="rId17"/>
    <sheet name="50.35" sheetId="15" r:id="rId18"/>
    <sheet name="50.36" sheetId="16" r:id="rId19"/>
    <sheet name="50.37" sheetId="17" r:id="rId20"/>
    <sheet name="50.38" sheetId="18" r:id="rId21"/>
    <sheet name="NOTES" sheetId="19" r:id="rId22"/>
    <sheet name="B4202X TT" sheetId="23" state="hidden" r:id="rId23"/>
    <sheet name="B4202X Non-TT" sheetId="24" state="hidden" r:id="rId24"/>
  </sheets>
  <definedNames>
    <definedName name="_Fill" localSheetId="23" hidden="1">#REF!</definedName>
    <definedName name="_Fill" localSheetId="22" hidden="1">#REF!</definedName>
    <definedName name="_Fill" hidden="1">#REF!</definedName>
    <definedName name="_xlnm._FilterDatabase" localSheetId="0" hidden="1">Cover!$A$7</definedName>
    <definedName name="_Key1" localSheetId="23" hidden="1">#REF!</definedName>
    <definedName name="_Key1" localSheetId="1" hidden="1">#REF!</definedName>
    <definedName name="_Key1" localSheetId="21" hidden="1">#REF!</definedName>
    <definedName name="_Key1" hidden="1">#REF!</definedName>
    <definedName name="_keys" localSheetId="23" hidden="1">#REF!</definedName>
    <definedName name="_keys" localSheetId="1" hidden="1">#REF!</definedName>
    <definedName name="_keys" localSheetId="21" hidden="1">#REF!</definedName>
    <definedName name="_keys" hidden="1">#REF!</definedName>
    <definedName name="_Order1" hidden="1">255</definedName>
    <definedName name="_Order2" hidden="1">0</definedName>
    <definedName name="_Parse_In" localSheetId="23" hidden="1">#REF!</definedName>
    <definedName name="_Parse_In" localSheetId="1" hidden="1">#REF!</definedName>
    <definedName name="_Parse_In" localSheetId="21" hidden="1">#REF!</definedName>
    <definedName name="_Parse_In" hidden="1">#REF!</definedName>
    <definedName name="_Sort" localSheetId="23" hidden="1">#REF!</definedName>
    <definedName name="_Sort" localSheetId="1" hidden="1">#REF!</definedName>
    <definedName name="_Sort" localSheetId="21" hidden="1">#REF!</definedName>
    <definedName name="_Sort" hidden="1">#REF!</definedName>
    <definedName name="f" localSheetId="23" hidden="1">#REF!</definedName>
    <definedName name="f" localSheetId="1" hidden="1">#REF!</definedName>
    <definedName name="f" localSheetId="21" hidden="1">#REF!</definedName>
    <definedName name="f" hidden="1">#REF!</definedName>
    <definedName name="fffff" localSheetId="23" hidden="1">#REF!</definedName>
    <definedName name="fffff" localSheetId="1" hidden="1">#REF!</definedName>
    <definedName name="fffff" localSheetId="21" hidden="1">#REF!</definedName>
    <definedName name="fffff" hidden="1">#REF!</definedName>
    <definedName name="Z_54084986_DBD9_467D_BB87_84DFF604BE53_.wvu.Cols" localSheetId="0" hidden="1">Cover!$G:$BA</definedName>
    <definedName name="Z_54084986_DBD9_467D_BB87_84DFF604BE53_.wvu.FilterData" localSheetId="0" hidden="1">Cover!$A$7</definedName>
    <definedName name="Z_54084986_DBD9_467D_BB87_84DFF604BE53_.wvu.PrintArea" localSheetId="4" hidden="1">'50.20'!$A$1:$G$52</definedName>
    <definedName name="Z_54084986_DBD9_467D_BB87_84DFF604BE53_.wvu.PrintArea" localSheetId="0" hidden="1">Cover!$A$1:$E$19</definedName>
    <definedName name="Z_54084986_DBD9_467D_BB87_84DFF604BE53_.wvu.Rows" localSheetId="1" hidden="1">CONTENTS!#REF!</definedName>
  </definedNames>
  <calcPr calcId="162913"/>
</workbook>
</file>

<file path=xl/calcChain.xml><?xml version="1.0" encoding="utf-8"?>
<calcChain xmlns="http://schemas.openxmlformats.org/spreadsheetml/2006/main">
  <c r="X79" i="24" l="1"/>
  <c r="V79" i="24"/>
  <c r="U79" i="24"/>
  <c r="X78" i="24"/>
  <c r="V78" i="24"/>
  <c r="U78" i="24"/>
  <c r="X77" i="24"/>
  <c r="V77" i="24"/>
  <c r="U77" i="24"/>
  <c r="X76" i="24"/>
  <c r="V76" i="24"/>
  <c r="U76" i="24"/>
  <c r="X75" i="24"/>
  <c r="V75" i="24"/>
  <c r="U75" i="24"/>
  <c r="X74" i="24"/>
  <c r="V74" i="24"/>
  <c r="U74" i="24"/>
  <c r="X73" i="24"/>
  <c r="V73" i="24"/>
  <c r="U73" i="24"/>
  <c r="X72" i="24"/>
  <c r="V72" i="24"/>
  <c r="U72" i="24"/>
  <c r="X71" i="24"/>
  <c r="V71" i="24"/>
  <c r="U71" i="24"/>
  <c r="X70" i="24"/>
  <c r="V70" i="24"/>
  <c r="U70" i="24"/>
  <c r="X69" i="24"/>
  <c r="V69" i="24"/>
  <c r="U69" i="24"/>
  <c r="X68" i="24"/>
  <c r="V68" i="24"/>
  <c r="U68" i="24"/>
  <c r="CY57" i="24"/>
  <c r="CX57" i="24"/>
  <c r="CV57" i="24"/>
  <c r="CU57" i="24"/>
  <c r="CL57" i="24"/>
  <c r="CK57" i="24"/>
  <c r="CI57" i="24"/>
  <c r="CH57" i="24"/>
  <c r="BY57" i="24"/>
  <c r="BX57" i="24"/>
  <c r="BV57" i="24"/>
  <c r="BU57" i="24"/>
  <c r="BL57" i="24"/>
  <c r="BK57" i="24"/>
  <c r="BI57" i="24"/>
  <c r="BH57" i="24"/>
  <c r="AY57" i="24"/>
  <c r="AX57" i="24"/>
  <c r="AV57" i="24"/>
  <c r="AU57" i="24"/>
  <c r="AL57" i="24"/>
  <c r="AK57" i="24"/>
  <c r="AI57" i="24"/>
  <c r="AH57" i="24"/>
  <c r="Y57" i="24"/>
  <c r="X57" i="24"/>
  <c r="V57" i="24"/>
  <c r="U57" i="24"/>
  <c r="CY56" i="24"/>
  <c r="CX56" i="24"/>
  <c r="CV56" i="24"/>
  <c r="CU56" i="24"/>
  <c r="CL56" i="24"/>
  <c r="CK56" i="24"/>
  <c r="CI56" i="24"/>
  <c r="CH56" i="24"/>
  <c r="BY56" i="24"/>
  <c r="BX56" i="24"/>
  <c r="BV56" i="24"/>
  <c r="BU56" i="24"/>
  <c r="BL56" i="24"/>
  <c r="BK56" i="24"/>
  <c r="BI56" i="24"/>
  <c r="BH56" i="24"/>
  <c r="AY56" i="24"/>
  <c r="AX56" i="24"/>
  <c r="AV56" i="24"/>
  <c r="AU56" i="24"/>
  <c r="AL56" i="24"/>
  <c r="AK56" i="24"/>
  <c r="AI56" i="24"/>
  <c r="AH56" i="24"/>
  <c r="Y56" i="24"/>
  <c r="X56" i="24"/>
  <c r="V56" i="24"/>
  <c r="U56" i="24"/>
  <c r="CY55" i="24"/>
  <c r="CX55" i="24"/>
  <c r="CV55" i="24"/>
  <c r="CU55" i="24"/>
  <c r="CL55" i="24"/>
  <c r="CK55" i="24"/>
  <c r="CI55" i="24"/>
  <c r="CH55" i="24"/>
  <c r="BY55" i="24"/>
  <c r="BX55" i="24"/>
  <c r="BV55" i="24"/>
  <c r="BU55" i="24"/>
  <c r="BL55" i="24"/>
  <c r="BK55" i="24"/>
  <c r="BI55" i="24"/>
  <c r="BH55" i="24"/>
  <c r="AY55" i="24"/>
  <c r="AX55" i="24"/>
  <c r="AV55" i="24"/>
  <c r="AU55" i="24"/>
  <c r="AL55" i="24"/>
  <c r="AK55" i="24"/>
  <c r="AI55" i="24"/>
  <c r="AH55" i="24"/>
  <c r="Y55" i="24"/>
  <c r="X55" i="24"/>
  <c r="V55" i="24"/>
  <c r="U55" i="24"/>
  <c r="CY54" i="24"/>
  <c r="CX54" i="24"/>
  <c r="CV54" i="24"/>
  <c r="CU54" i="24"/>
  <c r="CL54" i="24"/>
  <c r="CK54" i="24"/>
  <c r="CI54" i="24"/>
  <c r="CH54" i="24"/>
  <c r="BY54" i="24"/>
  <c r="BX54" i="24"/>
  <c r="BV54" i="24"/>
  <c r="BU54" i="24"/>
  <c r="BL54" i="24"/>
  <c r="BK54" i="24"/>
  <c r="BI54" i="24"/>
  <c r="BH54" i="24"/>
  <c r="AY54" i="24"/>
  <c r="AX54" i="24"/>
  <c r="AV54" i="24"/>
  <c r="AU54" i="24"/>
  <c r="AL54" i="24"/>
  <c r="AK54" i="24"/>
  <c r="AI54" i="24"/>
  <c r="AH54" i="24"/>
  <c r="Y54" i="24"/>
  <c r="X54" i="24"/>
  <c r="V54" i="24"/>
  <c r="U54" i="24"/>
  <c r="CY53" i="24"/>
  <c r="CX53" i="24"/>
  <c r="CV53" i="24"/>
  <c r="CU53" i="24"/>
  <c r="CL53" i="24"/>
  <c r="CK53" i="24"/>
  <c r="CI53" i="24"/>
  <c r="CH53" i="24"/>
  <c r="BY53" i="24"/>
  <c r="BX53" i="24"/>
  <c r="BV53" i="24"/>
  <c r="BU53" i="24"/>
  <c r="BL53" i="24"/>
  <c r="BK53" i="24"/>
  <c r="BI53" i="24"/>
  <c r="BH53" i="24"/>
  <c r="AY53" i="24"/>
  <c r="AX53" i="24"/>
  <c r="AV53" i="24"/>
  <c r="AU53" i="24"/>
  <c r="AL53" i="24"/>
  <c r="AK53" i="24"/>
  <c r="AI53" i="24"/>
  <c r="AH53" i="24"/>
  <c r="Y53" i="24"/>
  <c r="L53" i="24" s="1"/>
  <c r="X53" i="24"/>
  <c r="V53" i="24"/>
  <c r="U53" i="24"/>
  <c r="H53" i="24" s="1"/>
  <c r="CY52" i="24"/>
  <c r="CX52" i="24"/>
  <c r="CV52" i="24"/>
  <c r="CU52" i="24"/>
  <c r="CL52" i="24"/>
  <c r="CK52" i="24"/>
  <c r="CI52" i="24"/>
  <c r="CH52" i="24"/>
  <c r="BY52" i="24"/>
  <c r="BX52" i="24"/>
  <c r="BV52" i="24"/>
  <c r="BU52" i="24"/>
  <c r="BL52" i="24"/>
  <c r="BK52" i="24"/>
  <c r="BI52" i="24"/>
  <c r="BH52" i="24"/>
  <c r="AY52" i="24"/>
  <c r="AX52" i="24"/>
  <c r="AV52" i="24"/>
  <c r="AU52" i="24"/>
  <c r="AL52" i="24"/>
  <c r="AK52" i="24"/>
  <c r="AI52" i="24"/>
  <c r="AH52" i="24"/>
  <c r="Y52" i="24"/>
  <c r="X52" i="24"/>
  <c r="V52" i="24"/>
  <c r="U52" i="24"/>
  <c r="CY51" i="24"/>
  <c r="CX51" i="24"/>
  <c r="CV51" i="24"/>
  <c r="CU51" i="24"/>
  <c r="CL51" i="24"/>
  <c r="CK51" i="24"/>
  <c r="CI51" i="24"/>
  <c r="CH51" i="24"/>
  <c r="BY51" i="24"/>
  <c r="BX51" i="24"/>
  <c r="BV51" i="24"/>
  <c r="BU51" i="24"/>
  <c r="BL51" i="24"/>
  <c r="BK51" i="24"/>
  <c r="BI51" i="24"/>
  <c r="BH51" i="24"/>
  <c r="AY51" i="24"/>
  <c r="AX51" i="24"/>
  <c r="AV51" i="24"/>
  <c r="AU51" i="24"/>
  <c r="AL51" i="24"/>
  <c r="AK51" i="24"/>
  <c r="AI51" i="24"/>
  <c r="AH51" i="24"/>
  <c r="Y51" i="24"/>
  <c r="X51" i="24"/>
  <c r="V51" i="24"/>
  <c r="U51" i="24"/>
  <c r="CY50" i="24"/>
  <c r="CX50" i="24"/>
  <c r="CV50" i="24"/>
  <c r="CU50" i="24"/>
  <c r="CL50" i="24"/>
  <c r="CK50" i="24"/>
  <c r="CI50" i="24"/>
  <c r="CH50" i="24"/>
  <c r="BY50" i="24"/>
  <c r="BX50" i="24"/>
  <c r="BV50" i="24"/>
  <c r="BU50" i="24"/>
  <c r="BL50" i="24"/>
  <c r="BK50" i="24"/>
  <c r="BI50" i="24"/>
  <c r="BH50" i="24"/>
  <c r="AY50" i="24"/>
  <c r="AX50" i="24"/>
  <c r="AV50" i="24"/>
  <c r="AU50" i="24"/>
  <c r="AL50" i="24"/>
  <c r="L50" i="24" s="1"/>
  <c r="AK50" i="24"/>
  <c r="AI50" i="24"/>
  <c r="AH50" i="24"/>
  <c r="Y50" i="24"/>
  <c r="X50" i="24"/>
  <c r="V50" i="24"/>
  <c r="U50" i="24"/>
  <c r="CY49" i="24"/>
  <c r="CX49" i="24"/>
  <c r="CV49" i="24"/>
  <c r="CU49" i="24"/>
  <c r="CL49" i="24"/>
  <c r="CK49" i="24"/>
  <c r="CI49" i="24"/>
  <c r="CH49" i="24"/>
  <c r="BY49" i="24"/>
  <c r="BX49" i="24"/>
  <c r="BV49" i="24"/>
  <c r="BU49" i="24"/>
  <c r="BL49" i="24"/>
  <c r="BK49" i="24"/>
  <c r="BI49" i="24"/>
  <c r="BH49" i="24"/>
  <c r="AY49" i="24"/>
  <c r="AX49" i="24"/>
  <c r="AV49" i="24"/>
  <c r="AU49" i="24"/>
  <c r="AL49" i="24"/>
  <c r="AK49" i="24"/>
  <c r="AI49" i="24"/>
  <c r="AH49" i="24"/>
  <c r="Y49" i="24"/>
  <c r="X49" i="24"/>
  <c r="V49" i="24"/>
  <c r="U49" i="24"/>
  <c r="CY48" i="24"/>
  <c r="CX48" i="24"/>
  <c r="CV48" i="24"/>
  <c r="CU48" i="24"/>
  <c r="CL48" i="24"/>
  <c r="CK48" i="24"/>
  <c r="CI48" i="24"/>
  <c r="CH48" i="24"/>
  <c r="BY48" i="24"/>
  <c r="BX48" i="24"/>
  <c r="BV48" i="24"/>
  <c r="BU48" i="24"/>
  <c r="BL48" i="24"/>
  <c r="BK48" i="24"/>
  <c r="BI48" i="24"/>
  <c r="BH48" i="24"/>
  <c r="AY48" i="24"/>
  <c r="AX48" i="24"/>
  <c r="AV48" i="24"/>
  <c r="AU48" i="24"/>
  <c r="AL48" i="24"/>
  <c r="L48" i="24" s="1"/>
  <c r="AK48" i="24"/>
  <c r="AI48" i="24"/>
  <c r="AH48" i="24"/>
  <c r="Y48" i="24"/>
  <c r="X48" i="24"/>
  <c r="V48" i="24"/>
  <c r="U48" i="24"/>
  <c r="CY47" i="24"/>
  <c r="CX47" i="24"/>
  <c r="CV47" i="24"/>
  <c r="CU47" i="24"/>
  <c r="CL47" i="24"/>
  <c r="CK47" i="24"/>
  <c r="CI47" i="24"/>
  <c r="CH47" i="24"/>
  <c r="BY47" i="24"/>
  <c r="BX47" i="24"/>
  <c r="BV47" i="24"/>
  <c r="BU47" i="24"/>
  <c r="BL47" i="24"/>
  <c r="BK47" i="24"/>
  <c r="BI47" i="24"/>
  <c r="BH47" i="24"/>
  <c r="AY47" i="24"/>
  <c r="AX47" i="24"/>
  <c r="AV47" i="24"/>
  <c r="AU47" i="24"/>
  <c r="AL47" i="24"/>
  <c r="AK47" i="24"/>
  <c r="AI47" i="24"/>
  <c r="AH47" i="24"/>
  <c r="Y47" i="24"/>
  <c r="L47" i="24" s="1"/>
  <c r="X47" i="24"/>
  <c r="V47" i="24"/>
  <c r="U47" i="24"/>
  <c r="H47" i="24" s="1"/>
  <c r="CY46" i="24"/>
  <c r="CX46" i="24"/>
  <c r="CV46" i="24"/>
  <c r="CU46" i="24"/>
  <c r="CU58" i="24" s="1"/>
  <c r="CU42" i="24" s="1"/>
  <c r="CL46" i="24"/>
  <c r="CK46" i="24"/>
  <c r="CI46" i="24"/>
  <c r="CH46" i="24"/>
  <c r="BY46" i="24"/>
  <c r="BX46" i="24"/>
  <c r="BV46" i="24"/>
  <c r="BU46" i="24"/>
  <c r="BL46" i="24"/>
  <c r="BL58" i="24" s="1"/>
  <c r="BL42" i="24" s="1"/>
  <c r="BK46" i="24"/>
  <c r="BI46" i="24"/>
  <c r="BH46" i="24"/>
  <c r="BH58" i="24" s="1"/>
  <c r="BH42" i="24" s="1"/>
  <c r="AY46" i="24"/>
  <c r="AX46" i="24"/>
  <c r="AV46" i="24"/>
  <c r="AU46" i="24"/>
  <c r="AL46" i="24"/>
  <c r="L46" i="24" s="1"/>
  <c r="AK46" i="24"/>
  <c r="AI46" i="24"/>
  <c r="AH46" i="24"/>
  <c r="Y46" i="24"/>
  <c r="X46" i="24"/>
  <c r="V46" i="24"/>
  <c r="U46" i="24"/>
  <c r="CY30" i="24"/>
  <c r="CX30" i="24"/>
  <c r="CW30" i="24"/>
  <c r="CW57" i="24" s="1"/>
  <c r="CV30" i="24"/>
  <c r="CU30" i="24"/>
  <c r="CT30" i="24"/>
  <c r="CL30" i="24"/>
  <c r="CK30" i="24"/>
  <c r="CJ30" i="24"/>
  <c r="CI30" i="24"/>
  <c r="CH30" i="24"/>
  <c r="CG30" i="24"/>
  <c r="CG57" i="24" s="1"/>
  <c r="BY30" i="24"/>
  <c r="BX30" i="24"/>
  <c r="BW30" i="24"/>
  <c r="BW57" i="24" s="1"/>
  <c r="BV30" i="24"/>
  <c r="BU30" i="24"/>
  <c r="BT30" i="24"/>
  <c r="BL30" i="24"/>
  <c r="BK30" i="24"/>
  <c r="BJ30" i="24"/>
  <c r="BI30" i="24"/>
  <c r="BH30" i="24"/>
  <c r="BG30" i="24"/>
  <c r="BG57" i="24" s="1"/>
  <c r="AY30" i="24"/>
  <c r="AX30" i="24"/>
  <c r="AW30" i="24"/>
  <c r="AW57" i="24" s="1"/>
  <c r="AV30" i="24"/>
  <c r="AU30" i="24"/>
  <c r="AT30" i="24"/>
  <c r="AL30" i="24"/>
  <c r="AK30" i="24"/>
  <c r="AJ30" i="24"/>
  <c r="AJ57" i="24" s="1"/>
  <c r="AI30" i="24"/>
  <c r="AH30" i="24"/>
  <c r="AG30" i="24"/>
  <c r="AG57" i="24" s="1"/>
  <c r="Y30" i="24"/>
  <c r="X30" i="24"/>
  <c r="W30" i="24"/>
  <c r="V30" i="24"/>
  <c r="U30" i="24"/>
  <c r="T30" i="24"/>
  <c r="CY29" i="24"/>
  <c r="CX29" i="24"/>
  <c r="CW29" i="24"/>
  <c r="CV29" i="24"/>
  <c r="CU29" i="24"/>
  <c r="CT29" i="24"/>
  <c r="CT56" i="24" s="1"/>
  <c r="CL29" i="24"/>
  <c r="CK29" i="24"/>
  <c r="CJ29" i="24"/>
  <c r="CI29" i="24"/>
  <c r="CH29" i="24"/>
  <c r="CG29" i="24"/>
  <c r="BY29" i="24"/>
  <c r="BX29" i="24"/>
  <c r="BW29" i="24"/>
  <c r="BW56" i="24" s="1"/>
  <c r="BV29" i="24"/>
  <c r="BU29" i="24"/>
  <c r="BT29" i="24"/>
  <c r="BT56" i="24" s="1"/>
  <c r="BL29" i="24"/>
  <c r="BK29" i="24"/>
  <c r="BJ29" i="24"/>
  <c r="BI29" i="24"/>
  <c r="BH29" i="24"/>
  <c r="BG29" i="24"/>
  <c r="AY29" i="24"/>
  <c r="AX29" i="24"/>
  <c r="AW29" i="24"/>
  <c r="AV29" i="24"/>
  <c r="AU29" i="24"/>
  <c r="AT29" i="24"/>
  <c r="AT56" i="24" s="1"/>
  <c r="AL29" i="24"/>
  <c r="AK29" i="24"/>
  <c r="AJ29" i="24"/>
  <c r="AJ56" i="24" s="1"/>
  <c r="AI29" i="24"/>
  <c r="AH29" i="24"/>
  <c r="AG29" i="24"/>
  <c r="Y29" i="24"/>
  <c r="X29" i="24"/>
  <c r="W29" i="24"/>
  <c r="V29" i="24"/>
  <c r="U29" i="24"/>
  <c r="T29" i="24"/>
  <c r="CY28" i="24"/>
  <c r="CX28" i="24"/>
  <c r="CW28" i="24"/>
  <c r="CW55" i="24" s="1"/>
  <c r="CV28" i="24"/>
  <c r="CU28" i="24"/>
  <c r="CT28" i="24"/>
  <c r="CL28" i="24"/>
  <c r="CK28" i="24"/>
  <c r="CJ28" i="24"/>
  <c r="CI28" i="24"/>
  <c r="CH28" i="24"/>
  <c r="CG28" i="24"/>
  <c r="CG55" i="24" s="1"/>
  <c r="BY28" i="24"/>
  <c r="BX28" i="24"/>
  <c r="BW28" i="24"/>
  <c r="BW55" i="24" s="1"/>
  <c r="BV28" i="24"/>
  <c r="BU28" i="24"/>
  <c r="BT28" i="24"/>
  <c r="BL28" i="24"/>
  <c r="BK28" i="24"/>
  <c r="BJ28" i="24"/>
  <c r="BI28" i="24"/>
  <c r="BH28" i="24"/>
  <c r="BG28" i="24"/>
  <c r="AY28" i="24"/>
  <c r="AX28" i="24"/>
  <c r="AW28" i="24"/>
  <c r="AW55" i="24" s="1"/>
  <c r="AV28" i="24"/>
  <c r="AU28" i="24"/>
  <c r="AT28" i="24"/>
  <c r="AL28" i="24"/>
  <c r="AK28" i="24"/>
  <c r="AJ28" i="24"/>
  <c r="AI28" i="24"/>
  <c r="AH28" i="24"/>
  <c r="AG28" i="24"/>
  <c r="AG55" i="24" s="1"/>
  <c r="Y28" i="24"/>
  <c r="X28" i="24"/>
  <c r="W28" i="24"/>
  <c r="V28" i="24"/>
  <c r="U28" i="24"/>
  <c r="T28" i="24"/>
  <c r="CY27" i="24"/>
  <c r="CX27" i="24"/>
  <c r="CW27" i="24"/>
  <c r="CW54" i="24" s="1"/>
  <c r="CV27" i="24"/>
  <c r="CU27" i="24"/>
  <c r="CT27" i="24"/>
  <c r="CT54" i="24" s="1"/>
  <c r="CL27" i="24"/>
  <c r="CK27" i="24"/>
  <c r="CJ27" i="24"/>
  <c r="CI27" i="24"/>
  <c r="CH27" i="24"/>
  <c r="CG27" i="24"/>
  <c r="BY27" i="24"/>
  <c r="BX27" i="24"/>
  <c r="BW27" i="24"/>
  <c r="BV27" i="24"/>
  <c r="BU27" i="24"/>
  <c r="BT27" i="24"/>
  <c r="BT54" i="24" s="1"/>
  <c r="BL27" i="24"/>
  <c r="BK27" i="24"/>
  <c r="BJ27" i="24"/>
  <c r="BI27" i="24"/>
  <c r="BH27" i="24"/>
  <c r="BG27" i="24"/>
  <c r="AY27" i="24"/>
  <c r="AX27" i="24"/>
  <c r="AW27" i="24"/>
  <c r="AV27" i="24"/>
  <c r="AU27" i="24"/>
  <c r="AT27" i="24"/>
  <c r="AT54" i="24" s="1"/>
  <c r="AL27" i="24"/>
  <c r="AK27" i="24"/>
  <c r="AJ27" i="24"/>
  <c r="AJ54" i="24" s="1"/>
  <c r="AI27" i="24"/>
  <c r="AH27" i="24"/>
  <c r="AG27" i="24"/>
  <c r="Y27" i="24"/>
  <c r="X27" i="24"/>
  <c r="W27" i="24"/>
  <c r="V27" i="24"/>
  <c r="U27" i="24"/>
  <c r="T27" i="24"/>
  <c r="CY26" i="24"/>
  <c r="CX26" i="24"/>
  <c r="CW26" i="24"/>
  <c r="CW53" i="24" s="1"/>
  <c r="CV26" i="24"/>
  <c r="CU26" i="24"/>
  <c r="CT26" i="24"/>
  <c r="CL26" i="24"/>
  <c r="CK26" i="24"/>
  <c r="CJ26" i="24"/>
  <c r="CI26" i="24"/>
  <c r="CH26" i="24"/>
  <c r="CG26" i="24"/>
  <c r="CG53" i="24" s="1"/>
  <c r="BY26" i="24"/>
  <c r="BX26" i="24"/>
  <c r="BW26" i="24"/>
  <c r="BV26" i="24"/>
  <c r="BU26" i="24"/>
  <c r="BT26" i="24"/>
  <c r="BL26" i="24"/>
  <c r="BK26" i="24"/>
  <c r="BJ26" i="24"/>
  <c r="BI26" i="24"/>
  <c r="BH26" i="24"/>
  <c r="BG26" i="24"/>
  <c r="AY26" i="24"/>
  <c r="AX26" i="24"/>
  <c r="AW26" i="24"/>
  <c r="AW53" i="24" s="1"/>
  <c r="AV26" i="24"/>
  <c r="AU26" i="24"/>
  <c r="AT26" i="24"/>
  <c r="AL26" i="24"/>
  <c r="AK26" i="24"/>
  <c r="AJ26" i="24"/>
  <c r="AI26" i="24"/>
  <c r="AH26" i="24"/>
  <c r="AG26" i="24"/>
  <c r="Y26" i="24"/>
  <c r="X26" i="24"/>
  <c r="W26" i="24"/>
  <c r="V26" i="24"/>
  <c r="U26" i="24"/>
  <c r="T26" i="24"/>
  <c r="CY25" i="24"/>
  <c r="CX25" i="24"/>
  <c r="CW25" i="24"/>
  <c r="CV25" i="24"/>
  <c r="CU25" i="24"/>
  <c r="CT25" i="24"/>
  <c r="CT52" i="24" s="1"/>
  <c r="CL25" i="24"/>
  <c r="CK25" i="24"/>
  <c r="CJ25" i="24"/>
  <c r="CI25" i="24"/>
  <c r="CH25" i="24"/>
  <c r="CG25" i="24"/>
  <c r="BY25" i="24"/>
  <c r="BX25" i="24"/>
  <c r="BW25" i="24"/>
  <c r="BV25" i="24"/>
  <c r="BU25" i="24"/>
  <c r="BT25" i="24"/>
  <c r="BT52" i="24" s="1"/>
  <c r="BL25" i="24"/>
  <c r="BK25" i="24"/>
  <c r="BJ25" i="24"/>
  <c r="BI25" i="24"/>
  <c r="BH25" i="24"/>
  <c r="BG25" i="24"/>
  <c r="AY25" i="24"/>
  <c r="AX25" i="24"/>
  <c r="AW25" i="24"/>
  <c r="AV25" i="24"/>
  <c r="AU25" i="24"/>
  <c r="AT25" i="24"/>
  <c r="AT52" i="24" s="1"/>
  <c r="AL25" i="24"/>
  <c r="AK25" i="24"/>
  <c r="AJ25" i="24"/>
  <c r="AJ52" i="24" s="1"/>
  <c r="AI25" i="24"/>
  <c r="AH25" i="24"/>
  <c r="AG25" i="24"/>
  <c r="Y25" i="24"/>
  <c r="X25" i="24"/>
  <c r="W25" i="24"/>
  <c r="V25" i="24"/>
  <c r="U25" i="24"/>
  <c r="T25" i="24"/>
  <c r="CY24" i="24"/>
  <c r="CX24" i="24"/>
  <c r="CW24" i="24"/>
  <c r="CW51" i="24" s="1"/>
  <c r="CV24" i="24"/>
  <c r="CU24" i="24"/>
  <c r="CT24" i="24"/>
  <c r="CL24" i="24"/>
  <c r="CK24" i="24"/>
  <c r="CJ24" i="24"/>
  <c r="CI24" i="24"/>
  <c r="CH24" i="24"/>
  <c r="CG24" i="24"/>
  <c r="BY24" i="24"/>
  <c r="BX24" i="24"/>
  <c r="BW24" i="24"/>
  <c r="BW51" i="24" s="1"/>
  <c r="BV24" i="24"/>
  <c r="BU24" i="24"/>
  <c r="BT24" i="24"/>
  <c r="BT51" i="24" s="1"/>
  <c r="BL24" i="24"/>
  <c r="BK24" i="24"/>
  <c r="BJ24" i="24"/>
  <c r="BI24" i="24"/>
  <c r="BH24" i="24"/>
  <c r="BG24" i="24"/>
  <c r="AY24" i="24"/>
  <c r="AX24" i="24"/>
  <c r="AW24" i="24"/>
  <c r="AW51" i="24" s="1"/>
  <c r="AV24" i="24"/>
  <c r="AU24" i="24"/>
  <c r="AT24" i="24"/>
  <c r="AL24" i="24"/>
  <c r="AK24" i="24"/>
  <c r="AJ24" i="24"/>
  <c r="AI24" i="24"/>
  <c r="AH24" i="24"/>
  <c r="AG24" i="24"/>
  <c r="Y24" i="24"/>
  <c r="X24" i="24"/>
  <c r="W24" i="24"/>
  <c r="V24" i="24"/>
  <c r="U24" i="24"/>
  <c r="T24" i="24"/>
  <c r="T51" i="24" s="1"/>
  <c r="CY23" i="24"/>
  <c r="CX23" i="24"/>
  <c r="CW23" i="24"/>
  <c r="CV23" i="24"/>
  <c r="CU23" i="24"/>
  <c r="CT23" i="24"/>
  <c r="CL23" i="24"/>
  <c r="CK23" i="24"/>
  <c r="CJ23" i="24"/>
  <c r="CJ50" i="24" s="1"/>
  <c r="CI23" i="24"/>
  <c r="CH23" i="24"/>
  <c r="CG23" i="24"/>
  <c r="BY23" i="24"/>
  <c r="BX23" i="24"/>
  <c r="BW23" i="24"/>
  <c r="BV23" i="24"/>
  <c r="BU23" i="24"/>
  <c r="BT23" i="24"/>
  <c r="BL23" i="24"/>
  <c r="BK23" i="24"/>
  <c r="BJ23" i="24"/>
  <c r="BJ50" i="24" s="1"/>
  <c r="BI23" i="24"/>
  <c r="BH23" i="24"/>
  <c r="BG23" i="24"/>
  <c r="AY23" i="24"/>
  <c r="AX23" i="24"/>
  <c r="AW23" i="24"/>
  <c r="AV23" i="24"/>
  <c r="AU23" i="24"/>
  <c r="AT23" i="24"/>
  <c r="AL23" i="24"/>
  <c r="AK23" i="24"/>
  <c r="AJ23" i="24"/>
  <c r="AJ50" i="24" s="1"/>
  <c r="AI23" i="24"/>
  <c r="AH23" i="24"/>
  <c r="AG23" i="24"/>
  <c r="Y23" i="24"/>
  <c r="X23" i="24"/>
  <c r="W23" i="24"/>
  <c r="V23" i="24"/>
  <c r="U23" i="24"/>
  <c r="T23" i="24"/>
  <c r="T50" i="24" s="1"/>
  <c r="CY22" i="24"/>
  <c r="CX22" i="24"/>
  <c r="CW22" i="24"/>
  <c r="CW49" i="24" s="1"/>
  <c r="CV22" i="24"/>
  <c r="CU22" i="24"/>
  <c r="CT22" i="24"/>
  <c r="CL22" i="24"/>
  <c r="CK22" i="24"/>
  <c r="CJ22" i="24"/>
  <c r="CI22" i="24"/>
  <c r="CH22" i="24"/>
  <c r="CG22" i="24"/>
  <c r="BY22" i="24"/>
  <c r="BX22" i="24"/>
  <c r="BW22" i="24"/>
  <c r="BW49" i="24" s="1"/>
  <c r="BV22" i="24"/>
  <c r="BU22" i="24"/>
  <c r="BT22" i="24"/>
  <c r="BL22" i="24"/>
  <c r="BK22" i="24"/>
  <c r="BJ22" i="24"/>
  <c r="BI22" i="24"/>
  <c r="BH22" i="24"/>
  <c r="BG22" i="24"/>
  <c r="AY22" i="24"/>
  <c r="AX22" i="24"/>
  <c r="AW22" i="24"/>
  <c r="AW49" i="24" s="1"/>
  <c r="AV22" i="24"/>
  <c r="AU22" i="24"/>
  <c r="AT22" i="24"/>
  <c r="AL22" i="24"/>
  <c r="AK22" i="24"/>
  <c r="AJ22" i="24"/>
  <c r="AI22" i="24"/>
  <c r="AH22" i="24"/>
  <c r="AG22" i="24"/>
  <c r="Y22" i="24"/>
  <c r="X22" i="24"/>
  <c r="W22" i="24"/>
  <c r="V22" i="24"/>
  <c r="U22" i="24"/>
  <c r="T22" i="24"/>
  <c r="CY21" i="24"/>
  <c r="CX21" i="24"/>
  <c r="CW21" i="24"/>
  <c r="CV21" i="24"/>
  <c r="CU21" i="24"/>
  <c r="CT21" i="24"/>
  <c r="CL21" i="24"/>
  <c r="CK21" i="24"/>
  <c r="CJ21" i="24"/>
  <c r="CJ48" i="24" s="1"/>
  <c r="CI21" i="24"/>
  <c r="CH21" i="24"/>
  <c r="CG21" i="24"/>
  <c r="BY21" i="24"/>
  <c r="BX21" i="24"/>
  <c r="BW21" i="24"/>
  <c r="BV21" i="24"/>
  <c r="BU21" i="24"/>
  <c r="BT21" i="24"/>
  <c r="BL21" i="24"/>
  <c r="BK21" i="24"/>
  <c r="BK31" i="24" s="1"/>
  <c r="BK15" i="24" s="1"/>
  <c r="BJ21" i="24"/>
  <c r="BJ48" i="24" s="1"/>
  <c r="BI21" i="24"/>
  <c r="BH21" i="24"/>
  <c r="BG21" i="24"/>
  <c r="AY21" i="24"/>
  <c r="AX21" i="24"/>
  <c r="AW21" i="24"/>
  <c r="AV21" i="24"/>
  <c r="AU21" i="24"/>
  <c r="AT21" i="24"/>
  <c r="AL21" i="24"/>
  <c r="AK21" i="24"/>
  <c r="AJ21" i="24"/>
  <c r="AJ48" i="24" s="1"/>
  <c r="AI21" i="24"/>
  <c r="AH21" i="24"/>
  <c r="AG21" i="24"/>
  <c r="Y21" i="24"/>
  <c r="X21" i="24"/>
  <c r="W21" i="24"/>
  <c r="V21" i="24"/>
  <c r="U21" i="24"/>
  <c r="T21" i="24"/>
  <c r="T48" i="24" s="1"/>
  <c r="CY20" i="24"/>
  <c r="CX20" i="24"/>
  <c r="CW20" i="24"/>
  <c r="CW47" i="24" s="1"/>
  <c r="CV20" i="24"/>
  <c r="CU20" i="24"/>
  <c r="CT20" i="24"/>
  <c r="CL20" i="24"/>
  <c r="CK20" i="24"/>
  <c r="CJ20" i="24"/>
  <c r="CI20" i="24"/>
  <c r="CH20" i="24"/>
  <c r="CG20" i="24"/>
  <c r="BY20" i="24"/>
  <c r="BX20" i="24"/>
  <c r="BW20" i="24"/>
  <c r="BV20" i="24"/>
  <c r="BU20" i="24"/>
  <c r="BT20" i="24"/>
  <c r="BL20" i="24"/>
  <c r="BK20" i="24"/>
  <c r="BJ20" i="24"/>
  <c r="BI20" i="24"/>
  <c r="BH20" i="24"/>
  <c r="BG20" i="24"/>
  <c r="AY20" i="24"/>
  <c r="AX20" i="24"/>
  <c r="AW20" i="24"/>
  <c r="AV20" i="24"/>
  <c r="AU20" i="24"/>
  <c r="AT20" i="24"/>
  <c r="AL20" i="24"/>
  <c r="AK20" i="24"/>
  <c r="AJ20" i="24"/>
  <c r="AI20" i="24"/>
  <c r="AH20" i="24"/>
  <c r="AG20" i="24"/>
  <c r="AG47" i="24" s="1"/>
  <c r="Y20" i="24"/>
  <c r="X20" i="24"/>
  <c r="W20" i="24"/>
  <c r="V20" i="24"/>
  <c r="U20" i="24"/>
  <c r="T20" i="24"/>
  <c r="T47" i="24" s="1"/>
  <c r="CY19" i="24"/>
  <c r="CX19" i="24"/>
  <c r="CW19" i="24"/>
  <c r="CV19" i="24"/>
  <c r="CU19" i="24"/>
  <c r="CT19" i="24"/>
  <c r="CL19" i="24"/>
  <c r="CK19" i="24"/>
  <c r="CJ19" i="24"/>
  <c r="CI19" i="24"/>
  <c r="CH19" i="24"/>
  <c r="CG19" i="24"/>
  <c r="BY19" i="24"/>
  <c r="BX19" i="24"/>
  <c r="BW19" i="24"/>
  <c r="BV19" i="24"/>
  <c r="BU19" i="24"/>
  <c r="BT19" i="24"/>
  <c r="BL19" i="24"/>
  <c r="BK19" i="24"/>
  <c r="BJ19" i="24"/>
  <c r="BI19" i="24"/>
  <c r="BH19" i="24"/>
  <c r="BG19" i="24"/>
  <c r="AY19" i="24"/>
  <c r="AX19" i="24"/>
  <c r="AW19" i="24"/>
  <c r="AW46" i="24" s="1"/>
  <c r="AV19" i="24"/>
  <c r="AU19" i="24"/>
  <c r="AT19" i="24"/>
  <c r="AL19" i="24"/>
  <c r="AK19" i="24"/>
  <c r="AJ19" i="24"/>
  <c r="AJ46" i="24" s="1"/>
  <c r="AI19" i="24"/>
  <c r="AH19" i="24"/>
  <c r="AH31" i="24" s="1"/>
  <c r="AH15" i="24" s="1"/>
  <c r="AG19" i="24"/>
  <c r="Y19" i="24"/>
  <c r="X19" i="24"/>
  <c r="W19" i="24"/>
  <c r="V19" i="24"/>
  <c r="U19" i="24"/>
  <c r="T19" i="24"/>
  <c r="I79" i="24"/>
  <c r="G66" i="24"/>
  <c r="H57" i="24"/>
  <c r="K56" i="24"/>
  <c r="H56" i="24"/>
  <c r="BT55" i="24"/>
  <c r="I55" i="24"/>
  <c r="K55" i="24"/>
  <c r="L54" i="24"/>
  <c r="K54" i="24"/>
  <c r="K53" i="24"/>
  <c r="BG53" i="24"/>
  <c r="CW52" i="24"/>
  <c r="K52" i="24"/>
  <c r="I52" i="24"/>
  <c r="H52" i="24"/>
  <c r="K51" i="24"/>
  <c r="K50" i="24"/>
  <c r="K49" i="24"/>
  <c r="L49" i="24"/>
  <c r="H49" i="24"/>
  <c r="K48" i="24"/>
  <c r="I48" i="24"/>
  <c r="H48" i="24"/>
  <c r="K47" i="24"/>
  <c r="CY58" i="24"/>
  <c r="CY42" i="24" s="1"/>
  <c r="I46" i="24"/>
  <c r="CP37" i="24"/>
  <c r="CC37" i="24"/>
  <c r="BP37" i="24"/>
  <c r="BC37" i="24"/>
  <c r="AP37" i="24"/>
  <c r="AC37" i="24"/>
  <c r="P37" i="24"/>
  <c r="AJ31" i="24"/>
  <c r="AJ15" i="24" s="1"/>
  <c r="CT57" i="24"/>
  <c r="CJ57" i="24"/>
  <c r="BT57" i="24"/>
  <c r="BJ57" i="24"/>
  <c r="AT57" i="24"/>
  <c r="K30" i="24"/>
  <c r="L30" i="24"/>
  <c r="W57" i="24"/>
  <c r="T57" i="24"/>
  <c r="G30" i="24"/>
  <c r="CW56" i="24"/>
  <c r="CJ56" i="24"/>
  <c r="CG56" i="24"/>
  <c r="BJ56" i="24"/>
  <c r="BG56" i="24"/>
  <c r="AW56" i="24"/>
  <c r="L29" i="24"/>
  <c r="AG56" i="24"/>
  <c r="K29" i="24"/>
  <c r="W56" i="24"/>
  <c r="CT55" i="24"/>
  <c r="CJ55" i="24"/>
  <c r="BJ55" i="24"/>
  <c r="BG55" i="24"/>
  <c r="AT55" i="24"/>
  <c r="L28" i="24"/>
  <c r="AJ55" i="24"/>
  <c r="W55" i="24"/>
  <c r="CJ54" i="24"/>
  <c r="CG54" i="24"/>
  <c r="BW54" i="24"/>
  <c r="BJ54" i="24"/>
  <c r="BG54" i="24"/>
  <c r="AW54" i="24"/>
  <c r="L27" i="24"/>
  <c r="AG54" i="24"/>
  <c r="K27" i="24"/>
  <c r="W54" i="24"/>
  <c r="CT53" i="24"/>
  <c r="CJ53" i="24"/>
  <c r="BW53" i="24"/>
  <c r="BT53" i="24"/>
  <c r="BJ53" i="24"/>
  <c r="AT53" i="24"/>
  <c r="L26" i="24"/>
  <c r="AJ53" i="24"/>
  <c r="W53" i="24"/>
  <c r="CJ52" i="24"/>
  <c r="CG52" i="24"/>
  <c r="BW52" i="24"/>
  <c r="BJ52" i="24"/>
  <c r="BG52" i="24"/>
  <c r="AW52" i="24"/>
  <c r="L25" i="24"/>
  <c r="AG52" i="24"/>
  <c r="W52" i="24"/>
  <c r="CT51" i="24"/>
  <c r="CJ51" i="24"/>
  <c r="CG51" i="24"/>
  <c r="BJ51" i="24"/>
  <c r="BG51" i="24"/>
  <c r="AT51" i="24"/>
  <c r="AJ51" i="24"/>
  <c r="AG51" i="24"/>
  <c r="W51" i="24"/>
  <c r="H24" i="24"/>
  <c r="CW50" i="24"/>
  <c r="CT50" i="24"/>
  <c r="CG50" i="24"/>
  <c r="BW50" i="24"/>
  <c r="BT50" i="24"/>
  <c r="BG50" i="24"/>
  <c r="AW50" i="24"/>
  <c r="AT50" i="24"/>
  <c r="AG50" i="24"/>
  <c r="L23" i="24"/>
  <c r="W50" i="24"/>
  <c r="I23" i="24"/>
  <c r="CT49" i="24"/>
  <c r="CJ49" i="24"/>
  <c r="CG49" i="24"/>
  <c r="BT49" i="24"/>
  <c r="BJ49" i="24"/>
  <c r="BG49" i="24"/>
  <c r="AT49" i="24"/>
  <c r="AJ49" i="24"/>
  <c r="AG49" i="24"/>
  <c r="W49" i="24"/>
  <c r="H22" i="24"/>
  <c r="T49" i="24"/>
  <c r="CW48" i="24"/>
  <c r="CT48" i="24"/>
  <c r="CG48" i="24"/>
  <c r="BW48" i="24"/>
  <c r="BT48" i="24"/>
  <c r="BG48" i="24"/>
  <c r="AW48" i="24"/>
  <c r="AT48" i="24"/>
  <c r="AG48" i="24"/>
  <c r="L21" i="24"/>
  <c r="K21" i="24"/>
  <c r="W48" i="24"/>
  <c r="I21" i="24"/>
  <c r="CT47" i="24"/>
  <c r="CJ47" i="24"/>
  <c r="BW47" i="24"/>
  <c r="BT47" i="24"/>
  <c r="BJ47" i="24"/>
  <c r="AW47" i="24"/>
  <c r="AT47" i="24"/>
  <c r="AJ47" i="24"/>
  <c r="L20" i="24"/>
  <c r="H20" i="24"/>
  <c r="CW46" i="24"/>
  <c r="CJ46" i="24"/>
  <c r="BW46" i="24"/>
  <c r="BG46" i="24"/>
  <c r="AY31" i="24"/>
  <c r="AY15" i="24" s="1"/>
  <c r="AU31" i="24"/>
  <c r="AU15" i="24" s="1"/>
  <c r="AT46" i="24"/>
  <c r="X31" i="24"/>
  <c r="X15" i="24" s="1"/>
  <c r="W46" i="24"/>
  <c r="I19" i="24"/>
  <c r="G4" i="24"/>
  <c r="F79" i="24" s="1"/>
  <c r="D4" i="24"/>
  <c r="F3" i="24"/>
  <c r="CF12" i="24" s="1"/>
  <c r="F2" i="24"/>
  <c r="CY57" i="23"/>
  <c r="CX57" i="23"/>
  <c r="CY56" i="23"/>
  <c r="CX56" i="23"/>
  <c r="CY55" i="23"/>
  <c r="CX55" i="23"/>
  <c r="CY54" i="23"/>
  <c r="CX54" i="23"/>
  <c r="CY53" i="23"/>
  <c r="CX53" i="23"/>
  <c r="CY52" i="23"/>
  <c r="CX52" i="23"/>
  <c r="CY51" i="23"/>
  <c r="CX51" i="23"/>
  <c r="CY50" i="23"/>
  <c r="CX50" i="23"/>
  <c r="CY49" i="23"/>
  <c r="CX49" i="23"/>
  <c r="CY48" i="23"/>
  <c r="CX48" i="23"/>
  <c r="CY47" i="23"/>
  <c r="CX47" i="23"/>
  <c r="CY46" i="23"/>
  <c r="CX46" i="23"/>
  <c r="CU47" i="23"/>
  <c r="CV47" i="23"/>
  <c r="CU48" i="23"/>
  <c r="CV48" i="23"/>
  <c r="CU49" i="23"/>
  <c r="CV49" i="23"/>
  <c r="CU50" i="23"/>
  <c r="CV50" i="23"/>
  <c r="CU51" i="23"/>
  <c r="CV51" i="23"/>
  <c r="CU52" i="23"/>
  <c r="CV52" i="23"/>
  <c r="CU53" i="23"/>
  <c r="CV53" i="23"/>
  <c r="CU54" i="23"/>
  <c r="CV54" i="23"/>
  <c r="CU55" i="23"/>
  <c r="CV55" i="23"/>
  <c r="CU56" i="23"/>
  <c r="CV56" i="23"/>
  <c r="CU57" i="23"/>
  <c r="CV57" i="23"/>
  <c r="CV46" i="23"/>
  <c r="CU46" i="23"/>
  <c r="CT20" i="23"/>
  <c r="CU20" i="23"/>
  <c r="CV20" i="23"/>
  <c r="CW20" i="23"/>
  <c r="CX20" i="23"/>
  <c r="CY20" i="23"/>
  <c r="CT21" i="23"/>
  <c r="CU21" i="23"/>
  <c r="CV21" i="23"/>
  <c r="CW21" i="23"/>
  <c r="CX21" i="23"/>
  <c r="CY21" i="23"/>
  <c r="CT22" i="23"/>
  <c r="CU22" i="23"/>
  <c r="CV22" i="23"/>
  <c r="CW22" i="23"/>
  <c r="CX22" i="23"/>
  <c r="CY22" i="23"/>
  <c r="CT23" i="23"/>
  <c r="CU23" i="23"/>
  <c r="CV23" i="23"/>
  <c r="CW23" i="23"/>
  <c r="CX23" i="23"/>
  <c r="CY23" i="23"/>
  <c r="CT24" i="23"/>
  <c r="CU24" i="23"/>
  <c r="CV24" i="23"/>
  <c r="CW24" i="23"/>
  <c r="CX24" i="23"/>
  <c r="CY24" i="23"/>
  <c r="CT25" i="23"/>
  <c r="CU25" i="23"/>
  <c r="CV25" i="23"/>
  <c r="CW25" i="23"/>
  <c r="CX25" i="23"/>
  <c r="CY25" i="23"/>
  <c r="CT26" i="23"/>
  <c r="CU26" i="23"/>
  <c r="CV26" i="23"/>
  <c r="CW26" i="23"/>
  <c r="CX26" i="23"/>
  <c r="CY26" i="23"/>
  <c r="CT27" i="23"/>
  <c r="CU27" i="23"/>
  <c r="CV27" i="23"/>
  <c r="CW27" i="23"/>
  <c r="CX27" i="23"/>
  <c r="CY27" i="23"/>
  <c r="CT28" i="23"/>
  <c r="CU28" i="23"/>
  <c r="CV28" i="23"/>
  <c r="CW28" i="23"/>
  <c r="CX28" i="23"/>
  <c r="CY28" i="23"/>
  <c r="CT29" i="23"/>
  <c r="CU29" i="23"/>
  <c r="CV29" i="23"/>
  <c r="CW29" i="23"/>
  <c r="CX29" i="23"/>
  <c r="CY29" i="23"/>
  <c r="CT30" i="23"/>
  <c r="CU30" i="23"/>
  <c r="CV30" i="23"/>
  <c r="CW30" i="23"/>
  <c r="CX30" i="23"/>
  <c r="CY30" i="23"/>
  <c r="CU19" i="23"/>
  <c r="CV19" i="23"/>
  <c r="CW19" i="23"/>
  <c r="CX19" i="23"/>
  <c r="CY19" i="23"/>
  <c r="CT19" i="23"/>
  <c r="CL57" i="23"/>
  <c r="CK57" i="23"/>
  <c r="CL56" i="23"/>
  <c r="CK56" i="23"/>
  <c r="CL55" i="23"/>
  <c r="CK55" i="23"/>
  <c r="CL54" i="23"/>
  <c r="CK54" i="23"/>
  <c r="CL53" i="23"/>
  <c r="CK53" i="23"/>
  <c r="CL52" i="23"/>
  <c r="CK52" i="23"/>
  <c r="CL51" i="23"/>
  <c r="CK51" i="23"/>
  <c r="CL50" i="23"/>
  <c r="CK50" i="23"/>
  <c r="CL49" i="23"/>
  <c r="CK49" i="23"/>
  <c r="CL48" i="23"/>
  <c r="CK48" i="23"/>
  <c r="CL47" i="23"/>
  <c r="CK47" i="23"/>
  <c r="CL46" i="23"/>
  <c r="CK46" i="23"/>
  <c r="CH47" i="23"/>
  <c r="CI47" i="23"/>
  <c r="CH48" i="23"/>
  <c r="CI48" i="23"/>
  <c r="CH49" i="23"/>
  <c r="CI49" i="23"/>
  <c r="CH50" i="23"/>
  <c r="CI50" i="23"/>
  <c r="CH51" i="23"/>
  <c r="CI51" i="23"/>
  <c r="CH52" i="23"/>
  <c r="CI52" i="23"/>
  <c r="CH53" i="23"/>
  <c r="CI53" i="23"/>
  <c r="CH54" i="23"/>
  <c r="CI54" i="23"/>
  <c r="CH55" i="23"/>
  <c r="CI55" i="23"/>
  <c r="CH56" i="23"/>
  <c r="CI56" i="23"/>
  <c r="CH57" i="23"/>
  <c r="CI57" i="23"/>
  <c r="CI46" i="23"/>
  <c r="CH46" i="23"/>
  <c r="CG20" i="23"/>
  <c r="CH20" i="23"/>
  <c r="CI20" i="23"/>
  <c r="CJ20" i="23"/>
  <c r="CK20" i="23"/>
  <c r="CL20" i="23"/>
  <c r="CG21" i="23"/>
  <c r="CH21" i="23"/>
  <c r="CI21" i="23"/>
  <c r="CJ21" i="23"/>
  <c r="CK21" i="23"/>
  <c r="CL21" i="23"/>
  <c r="CG22" i="23"/>
  <c r="CH22" i="23"/>
  <c r="CI22" i="23"/>
  <c r="CJ22" i="23"/>
  <c r="CK22" i="23"/>
  <c r="CL22" i="23"/>
  <c r="CG23" i="23"/>
  <c r="CH23" i="23"/>
  <c r="CI23" i="23"/>
  <c r="CJ23" i="23"/>
  <c r="CK23" i="23"/>
  <c r="CL23" i="23"/>
  <c r="CG24" i="23"/>
  <c r="CH24" i="23"/>
  <c r="CI24" i="23"/>
  <c r="CJ24" i="23"/>
  <c r="CK24" i="23"/>
  <c r="CL24" i="23"/>
  <c r="CG25" i="23"/>
  <c r="CH25" i="23"/>
  <c r="CI25" i="23"/>
  <c r="CJ25" i="23"/>
  <c r="CK25" i="23"/>
  <c r="CL25" i="23"/>
  <c r="CG26" i="23"/>
  <c r="CH26" i="23"/>
  <c r="CI26" i="23"/>
  <c r="CJ26" i="23"/>
  <c r="CK26" i="23"/>
  <c r="CL26" i="23"/>
  <c r="CG27" i="23"/>
  <c r="CH27" i="23"/>
  <c r="CI27" i="23"/>
  <c r="CJ27" i="23"/>
  <c r="CK27" i="23"/>
  <c r="CL27" i="23"/>
  <c r="CG28" i="23"/>
  <c r="CH28" i="23"/>
  <c r="CI28" i="23"/>
  <c r="CJ28" i="23"/>
  <c r="CK28" i="23"/>
  <c r="CL28" i="23"/>
  <c r="CG29" i="23"/>
  <c r="CH29" i="23"/>
  <c r="CI29" i="23"/>
  <c r="CJ29" i="23"/>
  <c r="CK29" i="23"/>
  <c r="CL29" i="23"/>
  <c r="CG30" i="23"/>
  <c r="CH30" i="23"/>
  <c r="CI30" i="23"/>
  <c r="CJ30" i="23"/>
  <c r="CK30" i="23"/>
  <c r="CL30" i="23"/>
  <c r="CH19" i="23"/>
  <c r="CI19" i="23"/>
  <c r="CJ19" i="23"/>
  <c r="CK19" i="23"/>
  <c r="CL19" i="23"/>
  <c r="CG19" i="23"/>
  <c r="BX47" i="23"/>
  <c r="BY47" i="23"/>
  <c r="BX48" i="23"/>
  <c r="BY48" i="23"/>
  <c r="BX49" i="23"/>
  <c r="BY49" i="23"/>
  <c r="BX50" i="23"/>
  <c r="BY50" i="23"/>
  <c r="BX51" i="23"/>
  <c r="BY51" i="23"/>
  <c r="BX52" i="23"/>
  <c r="BY52" i="23"/>
  <c r="BX53" i="23"/>
  <c r="BY53" i="23"/>
  <c r="BX54" i="23"/>
  <c r="BY54" i="23"/>
  <c r="BX55" i="23"/>
  <c r="BY55" i="23"/>
  <c r="BX56" i="23"/>
  <c r="BY56" i="23"/>
  <c r="BX57" i="23"/>
  <c r="BY57" i="23"/>
  <c r="BY46" i="23"/>
  <c r="BX46" i="23"/>
  <c r="BU47" i="23"/>
  <c r="BV47" i="23"/>
  <c r="BU48" i="23"/>
  <c r="BV48" i="23"/>
  <c r="BU49" i="23"/>
  <c r="BV49" i="23"/>
  <c r="BU50" i="23"/>
  <c r="BV50" i="23"/>
  <c r="BU51" i="23"/>
  <c r="BV51" i="23"/>
  <c r="BU52" i="23"/>
  <c r="BV52" i="23"/>
  <c r="BU53" i="23"/>
  <c r="BV53" i="23"/>
  <c r="BU54" i="23"/>
  <c r="BV54" i="23"/>
  <c r="BU55" i="23"/>
  <c r="BV55" i="23"/>
  <c r="BU56" i="23"/>
  <c r="BV56" i="23"/>
  <c r="BU57" i="23"/>
  <c r="BV57" i="23"/>
  <c r="BV46" i="23"/>
  <c r="BU46" i="23"/>
  <c r="BT20" i="23"/>
  <c r="BU20" i="23"/>
  <c r="BV20" i="23"/>
  <c r="BW20" i="23"/>
  <c r="BX20" i="23"/>
  <c r="BY20" i="23"/>
  <c r="BT21" i="23"/>
  <c r="BU21" i="23"/>
  <c r="BV21" i="23"/>
  <c r="BW21" i="23"/>
  <c r="BX21" i="23"/>
  <c r="BY21" i="23"/>
  <c r="BT22" i="23"/>
  <c r="BU22" i="23"/>
  <c r="BV22" i="23"/>
  <c r="BW22" i="23"/>
  <c r="BX22" i="23"/>
  <c r="BY22" i="23"/>
  <c r="BT23" i="23"/>
  <c r="BU23" i="23"/>
  <c r="BV23" i="23"/>
  <c r="BW23" i="23"/>
  <c r="BX23" i="23"/>
  <c r="BY23" i="23"/>
  <c r="BT24" i="23"/>
  <c r="BU24" i="23"/>
  <c r="BV24" i="23"/>
  <c r="BW24" i="23"/>
  <c r="BX24" i="23"/>
  <c r="BY24" i="23"/>
  <c r="BT25" i="23"/>
  <c r="BU25" i="23"/>
  <c r="BV25" i="23"/>
  <c r="BW25" i="23"/>
  <c r="BX25" i="23"/>
  <c r="BY25" i="23"/>
  <c r="BT26" i="23"/>
  <c r="BU26" i="23"/>
  <c r="BV26" i="23"/>
  <c r="BW26" i="23"/>
  <c r="BX26" i="23"/>
  <c r="BY26" i="23"/>
  <c r="BT27" i="23"/>
  <c r="BU27" i="23"/>
  <c r="BV27" i="23"/>
  <c r="BW27" i="23"/>
  <c r="BX27" i="23"/>
  <c r="BY27" i="23"/>
  <c r="BT28" i="23"/>
  <c r="BU28" i="23"/>
  <c r="BV28" i="23"/>
  <c r="BW28" i="23"/>
  <c r="BX28" i="23"/>
  <c r="BY28" i="23"/>
  <c r="BT29" i="23"/>
  <c r="BU29" i="23"/>
  <c r="BV29" i="23"/>
  <c r="BW29" i="23"/>
  <c r="BX29" i="23"/>
  <c r="BY29" i="23"/>
  <c r="BT30" i="23"/>
  <c r="BU30" i="23"/>
  <c r="BV30" i="23"/>
  <c r="BW30" i="23"/>
  <c r="BX30" i="23"/>
  <c r="BY30" i="23"/>
  <c r="BU19" i="23"/>
  <c r="BV19" i="23"/>
  <c r="BW19" i="23"/>
  <c r="BX19" i="23"/>
  <c r="BY19" i="23"/>
  <c r="BT19" i="23"/>
  <c r="BL57" i="23"/>
  <c r="BK57" i="23"/>
  <c r="BL56" i="23"/>
  <c r="BK56" i="23"/>
  <c r="BL55" i="23"/>
  <c r="BK55" i="23"/>
  <c r="BL54" i="23"/>
  <c r="BK54" i="23"/>
  <c r="BL53" i="23"/>
  <c r="BK53" i="23"/>
  <c r="BL52" i="23"/>
  <c r="BK52" i="23"/>
  <c r="BL51" i="23"/>
  <c r="BK51" i="23"/>
  <c r="BL50" i="23"/>
  <c r="BK50" i="23"/>
  <c r="BL49" i="23"/>
  <c r="BK49" i="23"/>
  <c r="BL48" i="23"/>
  <c r="BK48" i="23"/>
  <c r="BL47" i="23"/>
  <c r="BK47" i="23"/>
  <c r="BL46" i="23"/>
  <c r="BK46" i="23"/>
  <c r="BH47" i="23"/>
  <c r="BI47" i="23"/>
  <c r="BH48" i="23"/>
  <c r="BI48" i="23"/>
  <c r="BH49" i="23"/>
  <c r="BI49" i="23"/>
  <c r="BH50" i="23"/>
  <c r="BI50" i="23"/>
  <c r="BH51" i="23"/>
  <c r="BI51" i="23"/>
  <c r="BH52" i="23"/>
  <c r="BI52" i="23"/>
  <c r="BH53" i="23"/>
  <c r="BI53" i="23"/>
  <c r="BH54" i="23"/>
  <c r="BI54" i="23"/>
  <c r="BH55" i="23"/>
  <c r="BI55" i="23"/>
  <c r="BH56" i="23"/>
  <c r="BI56" i="23"/>
  <c r="BH57" i="23"/>
  <c r="BI57" i="23"/>
  <c r="BI46" i="23"/>
  <c r="BH46" i="23"/>
  <c r="BG20" i="23"/>
  <c r="BH20" i="23"/>
  <c r="BI20" i="23"/>
  <c r="BJ20" i="23"/>
  <c r="BK20" i="23"/>
  <c r="BL20" i="23"/>
  <c r="BG21" i="23"/>
  <c r="BH21" i="23"/>
  <c r="BI21" i="23"/>
  <c r="BJ21" i="23"/>
  <c r="BK21" i="23"/>
  <c r="BL21" i="23"/>
  <c r="BG22" i="23"/>
  <c r="BH22" i="23"/>
  <c r="BI22" i="23"/>
  <c r="BJ22" i="23"/>
  <c r="BK22" i="23"/>
  <c r="BL22" i="23"/>
  <c r="BG23" i="23"/>
  <c r="BH23" i="23"/>
  <c r="BI23" i="23"/>
  <c r="BJ23" i="23"/>
  <c r="BK23" i="23"/>
  <c r="BL23" i="23"/>
  <c r="BG24" i="23"/>
  <c r="BH24" i="23"/>
  <c r="BI24" i="23"/>
  <c r="BJ24" i="23"/>
  <c r="BK24" i="23"/>
  <c r="BL24" i="23"/>
  <c r="BG25" i="23"/>
  <c r="BH25" i="23"/>
  <c r="BI25" i="23"/>
  <c r="BJ25" i="23"/>
  <c r="BK25" i="23"/>
  <c r="BL25" i="23"/>
  <c r="BG26" i="23"/>
  <c r="BH26" i="23"/>
  <c r="BI26" i="23"/>
  <c r="BJ26" i="23"/>
  <c r="BK26" i="23"/>
  <c r="BL26" i="23"/>
  <c r="BG27" i="23"/>
  <c r="BH27" i="23"/>
  <c r="BI27" i="23"/>
  <c r="BJ27" i="23"/>
  <c r="BK27" i="23"/>
  <c r="BL27" i="23"/>
  <c r="BG28" i="23"/>
  <c r="BH28" i="23"/>
  <c r="BI28" i="23"/>
  <c r="BJ28" i="23"/>
  <c r="BK28" i="23"/>
  <c r="BL28" i="23"/>
  <c r="BG29" i="23"/>
  <c r="BH29" i="23"/>
  <c r="BI29" i="23"/>
  <c r="BJ29" i="23"/>
  <c r="BK29" i="23"/>
  <c r="BL29" i="23"/>
  <c r="BG30" i="23"/>
  <c r="BH30" i="23"/>
  <c r="BI30" i="23"/>
  <c r="BJ30" i="23"/>
  <c r="BK30" i="23"/>
  <c r="BL30" i="23"/>
  <c r="BH19" i="23"/>
  <c r="BI19" i="23"/>
  <c r="BJ19" i="23"/>
  <c r="BK19" i="23"/>
  <c r="BL19" i="23"/>
  <c r="BG19" i="23"/>
  <c r="AY57" i="23"/>
  <c r="AX57" i="23"/>
  <c r="AY56" i="23"/>
  <c r="AX56" i="23"/>
  <c r="AY55" i="23"/>
  <c r="AX55" i="23"/>
  <c r="AY54" i="23"/>
  <c r="AX54" i="23"/>
  <c r="AY53" i="23"/>
  <c r="AX53" i="23"/>
  <c r="AY52" i="23"/>
  <c r="AX52" i="23"/>
  <c r="AY51" i="23"/>
  <c r="AX51" i="23"/>
  <c r="AY50" i="23"/>
  <c r="AX50" i="23"/>
  <c r="AY49" i="23"/>
  <c r="AX49" i="23"/>
  <c r="AY48" i="23"/>
  <c r="AX48" i="23"/>
  <c r="AY47" i="23"/>
  <c r="AX47" i="23"/>
  <c r="AY46" i="23"/>
  <c r="AX46" i="23"/>
  <c r="AU47" i="23"/>
  <c r="AV47" i="23"/>
  <c r="AU48" i="23"/>
  <c r="AV48" i="23"/>
  <c r="AU49" i="23"/>
  <c r="AV49" i="23"/>
  <c r="AU50" i="23"/>
  <c r="AV50" i="23"/>
  <c r="AU51" i="23"/>
  <c r="AV51" i="23"/>
  <c r="AU52" i="23"/>
  <c r="AV52" i="23"/>
  <c r="AU53" i="23"/>
  <c r="AV53" i="23"/>
  <c r="AU54" i="23"/>
  <c r="AV54" i="23"/>
  <c r="AU55" i="23"/>
  <c r="AV55" i="23"/>
  <c r="AU56" i="23"/>
  <c r="AV56" i="23"/>
  <c r="AU57" i="23"/>
  <c r="AV57" i="23"/>
  <c r="AV46" i="23"/>
  <c r="AU46" i="23"/>
  <c r="AT20" i="23"/>
  <c r="AU20" i="23"/>
  <c r="AV20" i="23"/>
  <c r="AW20" i="23"/>
  <c r="AX20" i="23"/>
  <c r="AY20" i="23"/>
  <c r="AT21" i="23"/>
  <c r="AU21" i="23"/>
  <c r="AV21" i="23"/>
  <c r="AW21" i="23"/>
  <c r="AX21" i="23"/>
  <c r="AY21" i="23"/>
  <c r="AT22" i="23"/>
  <c r="AU22" i="23"/>
  <c r="AV22" i="23"/>
  <c r="AW22" i="23"/>
  <c r="AX22" i="23"/>
  <c r="AY22" i="23"/>
  <c r="AT23" i="23"/>
  <c r="AU23" i="23"/>
  <c r="AV23" i="23"/>
  <c r="AW23" i="23"/>
  <c r="AX23" i="23"/>
  <c r="AY23" i="23"/>
  <c r="AT24" i="23"/>
  <c r="AU24" i="23"/>
  <c r="AV24" i="23"/>
  <c r="AW24" i="23"/>
  <c r="AX24" i="23"/>
  <c r="AY24" i="23"/>
  <c r="AT25" i="23"/>
  <c r="AU25" i="23"/>
  <c r="AV25" i="23"/>
  <c r="AW25" i="23"/>
  <c r="AX25" i="23"/>
  <c r="AY25" i="23"/>
  <c r="AT26" i="23"/>
  <c r="AU26" i="23"/>
  <c r="AV26" i="23"/>
  <c r="AW26" i="23"/>
  <c r="AX26" i="23"/>
  <c r="AY26" i="23"/>
  <c r="AT27" i="23"/>
  <c r="AU27" i="23"/>
  <c r="AV27" i="23"/>
  <c r="AW27" i="23"/>
  <c r="AX27" i="23"/>
  <c r="AY27" i="23"/>
  <c r="AT28" i="23"/>
  <c r="AU28" i="23"/>
  <c r="AV28" i="23"/>
  <c r="AW28" i="23"/>
  <c r="AX28" i="23"/>
  <c r="AY28" i="23"/>
  <c r="AT29" i="23"/>
  <c r="AU29" i="23"/>
  <c r="AV29" i="23"/>
  <c r="AW29" i="23"/>
  <c r="AX29" i="23"/>
  <c r="AY29" i="23"/>
  <c r="AT30" i="23"/>
  <c r="AU30" i="23"/>
  <c r="AV30" i="23"/>
  <c r="AW30" i="23"/>
  <c r="AX30" i="23"/>
  <c r="AY30" i="23"/>
  <c r="AU19" i="23"/>
  <c r="AV19" i="23"/>
  <c r="AW19" i="23"/>
  <c r="AX19" i="23"/>
  <c r="AY19" i="23"/>
  <c r="AT19" i="23"/>
  <c r="AL57" i="23"/>
  <c r="AK57" i="23"/>
  <c r="AL56" i="23"/>
  <c r="AK56" i="23"/>
  <c r="AL55" i="23"/>
  <c r="AK55" i="23"/>
  <c r="AL54" i="23"/>
  <c r="AK54" i="23"/>
  <c r="AL53" i="23"/>
  <c r="AK53" i="23"/>
  <c r="AL52" i="23"/>
  <c r="AK52" i="23"/>
  <c r="AL51" i="23"/>
  <c r="AK51" i="23"/>
  <c r="AL50" i="23"/>
  <c r="AK50" i="23"/>
  <c r="AL49" i="23"/>
  <c r="AK49" i="23"/>
  <c r="AL48" i="23"/>
  <c r="AK48" i="23"/>
  <c r="AL47" i="23"/>
  <c r="AK47" i="23"/>
  <c r="AL46" i="23"/>
  <c r="AK46" i="23"/>
  <c r="AH47" i="23"/>
  <c r="AI47" i="23"/>
  <c r="AH48" i="23"/>
  <c r="AI48" i="23"/>
  <c r="AH49" i="23"/>
  <c r="AI49" i="23"/>
  <c r="AH50" i="23"/>
  <c r="AI50" i="23"/>
  <c r="AH51" i="23"/>
  <c r="AI51" i="23"/>
  <c r="AH52" i="23"/>
  <c r="AI52" i="23"/>
  <c r="AH53" i="23"/>
  <c r="AI53" i="23"/>
  <c r="AH54" i="23"/>
  <c r="AI54" i="23"/>
  <c r="AH55" i="23"/>
  <c r="AI55" i="23"/>
  <c r="AH56" i="23"/>
  <c r="AI56" i="23"/>
  <c r="AH57" i="23"/>
  <c r="AI57" i="23"/>
  <c r="AI46" i="23"/>
  <c r="AH46" i="23"/>
  <c r="AG20" i="23"/>
  <c r="AH20" i="23"/>
  <c r="AI20" i="23"/>
  <c r="AJ20" i="23"/>
  <c r="AK20" i="23"/>
  <c r="AL20" i="23"/>
  <c r="AG21" i="23"/>
  <c r="AH21" i="23"/>
  <c r="AI21" i="23"/>
  <c r="AJ21" i="23"/>
  <c r="AK21" i="23"/>
  <c r="AL21" i="23"/>
  <c r="AG22" i="23"/>
  <c r="AH22" i="23"/>
  <c r="AI22" i="23"/>
  <c r="AJ22" i="23"/>
  <c r="AK22" i="23"/>
  <c r="AL22" i="23"/>
  <c r="AG23" i="23"/>
  <c r="AH23" i="23"/>
  <c r="AI23" i="23"/>
  <c r="AJ23" i="23"/>
  <c r="AK23" i="23"/>
  <c r="AL23" i="23"/>
  <c r="AG24" i="23"/>
  <c r="AH24" i="23"/>
  <c r="AI24" i="23"/>
  <c r="AJ24" i="23"/>
  <c r="AK24" i="23"/>
  <c r="AL24" i="23"/>
  <c r="AG25" i="23"/>
  <c r="AH25" i="23"/>
  <c r="AI25" i="23"/>
  <c r="AJ25" i="23"/>
  <c r="AK25" i="23"/>
  <c r="AL25" i="23"/>
  <c r="AG26" i="23"/>
  <c r="AH26" i="23"/>
  <c r="AI26" i="23"/>
  <c r="AJ26" i="23"/>
  <c r="AK26" i="23"/>
  <c r="AL26" i="23"/>
  <c r="AG27" i="23"/>
  <c r="AH27" i="23"/>
  <c r="AI27" i="23"/>
  <c r="AJ27" i="23"/>
  <c r="AK27" i="23"/>
  <c r="AL27" i="23"/>
  <c r="AG28" i="23"/>
  <c r="AH28" i="23"/>
  <c r="AI28" i="23"/>
  <c r="AJ28" i="23"/>
  <c r="AK28" i="23"/>
  <c r="AL28" i="23"/>
  <c r="AG29" i="23"/>
  <c r="AH29" i="23"/>
  <c r="AI29" i="23"/>
  <c r="AJ29" i="23"/>
  <c r="AK29" i="23"/>
  <c r="AL29" i="23"/>
  <c r="AG30" i="23"/>
  <c r="AH30" i="23"/>
  <c r="AI30" i="23"/>
  <c r="AJ30" i="23"/>
  <c r="AK30" i="23"/>
  <c r="AL30" i="23"/>
  <c r="AH19" i="23"/>
  <c r="AI19" i="23"/>
  <c r="AJ19" i="23"/>
  <c r="AK19" i="23"/>
  <c r="AL19" i="23"/>
  <c r="AG19" i="23"/>
  <c r="X69" i="23"/>
  <c r="X70" i="23"/>
  <c r="X71" i="23"/>
  <c r="X72" i="23"/>
  <c r="X73" i="23"/>
  <c r="X74" i="23"/>
  <c r="X75" i="23"/>
  <c r="X76" i="23"/>
  <c r="X77" i="23"/>
  <c r="X78" i="23"/>
  <c r="X79" i="23"/>
  <c r="X68" i="23"/>
  <c r="U69" i="23"/>
  <c r="V69" i="23"/>
  <c r="U70" i="23"/>
  <c r="V70" i="23"/>
  <c r="U71" i="23"/>
  <c r="V71" i="23"/>
  <c r="U72" i="23"/>
  <c r="V72" i="23"/>
  <c r="U73" i="23"/>
  <c r="V73" i="23"/>
  <c r="U74" i="23"/>
  <c r="V74" i="23"/>
  <c r="U75" i="23"/>
  <c r="V75" i="23"/>
  <c r="U76" i="23"/>
  <c r="V76" i="23"/>
  <c r="U77" i="23"/>
  <c r="V77" i="23"/>
  <c r="U78" i="23"/>
  <c r="V78" i="23"/>
  <c r="U79" i="23"/>
  <c r="V79" i="23"/>
  <c r="V68" i="23"/>
  <c r="U68" i="23"/>
  <c r="AT31" i="24" l="1"/>
  <c r="AT15" i="24" s="1"/>
  <c r="BX31" i="24"/>
  <c r="BX15" i="24" s="1"/>
  <c r="I20" i="24"/>
  <c r="K20" i="24"/>
  <c r="BG31" i="24"/>
  <c r="BG15" i="24" s="1"/>
  <c r="CK31" i="24"/>
  <c r="CK15" i="24" s="1"/>
  <c r="I24" i="24"/>
  <c r="K24" i="24"/>
  <c r="I25" i="24"/>
  <c r="G26" i="24"/>
  <c r="I28" i="24"/>
  <c r="K28" i="24"/>
  <c r="I29" i="24"/>
  <c r="I1" i="24"/>
  <c r="CU31" i="24"/>
  <c r="CU15" i="24" s="1"/>
  <c r="J20" i="24"/>
  <c r="BH31" i="24"/>
  <c r="BH15" i="24" s="1"/>
  <c r="CL31" i="24"/>
  <c r="CL15" i="24" s="1"/>
  <c r="H21" i="24"/>
  <c r="L24" i="24"/>
  <c r="H25" i="24"/>
  <c r="H26" i="24"/>
  <c r="H29" i="24"/>
  <c r="H30" i="24"/>
  <c r="I51" i="24"/>
  <c r="I57" i="24"/>
  <c r="X80" i="24"/>
  <c r="AX31" i="24"/>
  <c r="AX15" i="24" s="1"/>
  <c r="CX31" i="24"/>
  <c r="CX15" i="24" s="1"/>
  <c r="CG31" i="24"/>
  <c r="CG15" i="24" s="1"/>
  <c r="I22" i="24"/>
  <c r="K22" i="24"/>
  <c r="K23" i="24"/>
  <c r="K25" i="24"/>
  <c r="I26" i="24"/>
  <c r="K26" i="24"/>
  <c r="I27" i="24"/>
  <c r="I30" i="24"/>
  <c r="U80" i="24"/>
  <c r="H19" i="24"/>
  <c r="H31" i="24" s="1"/>
  <c r="H15" i="24" s="1"/>
  <c r="CY31" i="24"/>
  <c r="CY15" i="24" s="1"/>
  <c r="AW31" i="24"/>
  <c r="AW15" i="24" s="1"/>
  <c r="BL31" i="24"/>
  <c r="BL15" i="24" s="1"/>
  <c r="CH31" i="24"/>
  <c r="CH15" i="24" s="1"/>
  <c r="L22" i="24"/>
  <c r="H23" i="24"/>
  <c r="H27" i="24"/>
  <c r="H28" i="24"/>
  <c r="C8" i="24"/>
  <c r="S46" i="24" s="1"/>
  <c r="S68" i="24" s="1"/>
  <c r="U65" i="24"/>
  <c r="I12" i="24"/>
  <c r="B6" i="24"/>
  <c r="BS12" i="24"/>
  <c r="BS46" i="24"/>
  <c r="BS47" i="24" s="1"/>
  <c r="BS48" i="24" s="1"/>
  <c r="BS49" i="24" s="1"/>
  <c r="BS50" i="24" s="1"/>
  <c r="BS51" i="24" s="1"/>
  <c r="BS52" i="24" s="1"/>
  <c r="BS53" i="24" s="1"/>
  <c r="BS54" i="24" s="1"/>
  <c r="BS55" i="24" s="1"/>
  <c r="BS56" i="24" s="1"/>
  <c r="BL39" i="24"/>
  <c r="BS19" i="24"/>
  <c r="BS20" i="24" s="1"/>
  <c r="BS21" i="24" s="1"/>
  <c r="BS22" i="24" s="1"/>
  <c r="BS23" i="24" s="1"/>
  <c r="BS24" i="24" s="1"/>
  <c r="BS25" i="24" s="1"/>
  <c r="BS26" i="24" s="1"/>
  <c r="BS27" i="24" s="1"/>
  <c r="BS28" i="24" s="1"/>
  <c r="BS29" i="24" s="1"/>
  <c r="S12" i="24"/>
  <c r="J52" i="24"/>
  <c r="G57" i="24"/>
  <c r="J53" i="24"/>
  <c r="J55" i="24"/>
  <c r="CG47" i="24"/>
  <c r="G23" i="24"/>
  <c r="AG53" i="24"/>
  <c r="CW31" i="24"/>
  <c r="CW15" i="24" s="1"/>
  <c r="BW58" i="24"/>
  <c r="BW42" i="24" s="1"/>
  <c r="BG47" i="24"/>
  <c r="BG58" i="24" s="1"/>
  <c r="BG42" i="24" s="1"/>
  <c r="J49" i="24"/>
  <c r="AK31" i="24"/>
  <c r="AK15" i="24" s="1"/>
  <c r="J48" i="24"/>
  <c r="J56" i="24"/>
  <c r="J54" i="24"/>
  <c r="AW58" i="24"/>
  <c r="AW42" i="24" s="1"/>
  <c r="W47" i="24"/>
  <c r="J47" i="24" s="1"/>
  <c r="G50" i="24"/>
  <c r="Y58" i="24"/>
  <c r="Y42" i="24" s="1"/>
  <c r="CY39" i="24"/>
  <c r="CU39" i="24"/>
  <c r="CK39" i="24"/>
  <c r="AK39" i="24"/>
  <c r="AG39" i="24"/>
  <c r="W39" i="24"/>
  <c r="BK39" i="24"/>
  <c r="AT39" i="24"/>
  <c r="AI39" i="24"/>
  <c r="CW39" i="24"/>
  <c r="CL39" i="24"/>
  <c r="BU39" i="24"/>
  <c r="J12" i="24"/>
  <c r="F19" i="24"/>
  <c r="F20" i="24" s="1"/>
  <c r="F21" i="24" s="1"/>
  <c r="F22" i="24" s="1"/>
  <c r="F23" i="24" s="1"/>
  <c r="F24" i="24" s="1"/>
  <c r="F25" i="24" s="1"/>
  <c r="F26" i="24" s="1"/>
  <c r="F27" i="24" s="1"/>
  <c r="F28" i="24" s="1"/>
  <c r="F29" i="24" s="1"/>
  <c r="J19" i="24"/>
  <c r="BJ46" i="24"/>
  <c r="BJ58" i="24" s="1"/>
  <c r="BJ42" i="24" s="1"/>
  <c r="BJ31" i="24"/>
  <c r="BJ15" i="24" s="1"/>
  <c r="G48" i="24"/>
  <c r="J22" i="24"/>
  <c r="G51" i="24"/>
  <c r="T54" i="24"/>
  <c r="G54" i="24" s="1"/>
  <c r="G27" i="24"/>
  <c r="T55" i="24"/>
  <c r="G55" i="24" s="1"/>
  <c r="G28" i="24"/>
  <c r="W31" i="24"/>
  <c r="W15" i="24" s="1"/>
  <c r="U58" i="24"/>
  <c r="U42" i="24" s="1"/>
  <c r="AS46" i="24"/>
  <c r="AS47" i="24" s="1"/>
  <c r="AS48" i="24" s="1"/>
  <c r="AS49" i="24" s="1"/>
  <c r="AS50" i="24" s="1"/>
  <c r="AS51" i="24" s="1"/>
  <c r="AS52" i="24" s="1"/>
  <c r="AS53" i="24" s="1"/>
  <c r="AS54" i="24" s="1"/>
  <c r="AS55" i="24" s="1"/>
  <c r="AS56" i="24" s="1"/>
  <c r="CK58" i="24"/>
  <c r="CK42" i="24" s="1"/>
  <c r="K46" i="24"/>
  <c r="CS12" i="24"/>
  <c r="Y31" i="24"/>
  <c r="Y15" i="24" s="1"/>
  <c r="H12" i="24"/>
  <c r="L12" i="24"/>
  <c r="AF12" i="24"/>
  <c r="L19" i="24"/>
  <c r="L31" i="24" s="1"/>
  <c r="L15" i="24" s="1"/>
  <c r="AJ58" i="24"/>
  <c r="AJ42" i="24" s="1"/>
  <c r="AT58" i="24"/>
  <c r="AT42" i="24" s="1"/>
  <c r="CJ58" i="24"/>
  <c r="CJ42" i="24" s="1"/>
  <c r="CT46" i="24"/>
  <c r="CT58" i="24" s="1"/>
  <c r="CT42" i="24" s="1"/>
  <c r="CT31" i="24"/>
  <c r="CT15" i="24" s="1"/>
  <c r="J25" i="24"/>
  <c r="J26" i="24"/>
  <c r="J27" i="24"/>
  <c r="J28" i="24"/>
  <c r="J29" i="24"/>
  <c r="BW31" i="24"/>
  <c r="BW15" i="24" s="1"/>
  <c r="U39" i="24"/>
  <c r="AL39" i="24"/>
  <c r="X58" i="24"/>
  <c r="X42" i="24" s="1"/>
  <c r="I47" i="24"/>
  <c r="BX58" i="24"/>
  <c r="BX42" i="24" s="1"/>
  <c r="T53" i="24"/>
  <c r="W58" i="24"/>
  <c r="W42" i="24" s="1"/>
  <c r="J46" i="24"/>
  <c r="AG46" i="24"/>
  <c r="AG31" i="24"/>
  <c r="AG15" i="24" s="1"/>
  <c r="J50" i="24"/>
  <c r="J51" i="24"/>
  <c r="S65" i="24"/>
  <c r="BS39" i="24"/>
  <c r="S39" i="24"/>
  <c r="CS39" i="24"/>
  <c r="BF39" i="24"/>
  <c r="CF39" i="24"/>
  <c r="AS39" i="24"/>
  <c r="F39" i="24"/>
  <c r="F12" i="24"/>
  <c r="BF12" i="24"/>
  <c r="T46" i="24"/>
  <c r="T31" i="24"/>
  <c r="T15" i="24" s="1"/>
  <c r="AL31" i="24"/>
  <c r="AL15" i="24" s="1"/>
  <c r="BT46" i="24"/>
  <c r="BT58" i="24" s="1"/>
  <c r="BT42" i="24" s="1"/>
  <c r="BT31" i="24"/>
  <c r="BT15" i="24" s="1"/>
  <c r="J21" i="24"/>
  <c r="G49" i="24"/>
  <c r="J23" i="24"/>
  <c r="J24" i="24"/>
  <c r="T52" i="24"/>
  <c r="G52" i="24" s="1"/>
  <c r="G25" i="24"/>
  <c r="T56" i="24"/>
  <c r="G56" i="24" s="1"/>
  <c r="G29" i="24"/>
  <c r="AF39" i="24"/>
  <c r="BT39" i="24"/>
  <c r="G12" i="24"/>
  <c r="AS12" i="24"/>
  <c r="G19" i="24"/>
  <c r="K19" i="24"/>
  <c r="U31" i="24"/>
  <c r="U15" i="24" s="1"/>
  <c r="BU31" i="24"/>
  <c r="BU15" i="24" s="1"/>
  <c r="BY31" i="24"/>
  <c r="BY15" i="24" s="1"/>
  <c r="CS19" i="24"/>
  <c r="CS20" i="24" s="1"/>
  <c r="CS21" i="24" s="1"/>
  <c r="CS22" i="24" s="1"/>
  <c r="CS23" i="24" s="1"/>
  <c r="CS24" i="24" s="1"/>
  <c r="CS25" i="24" s="1"/>
  <c r="CS26" i="24" s="1"/>
  <c r="CS27" i="24" s="1"/>
  <c r="CS28" i="24" s="1"/>
  <c r="CS29" i="24" s="1"/>
  <c r="CW58" i="24"/>
  <c r="CW42" i="24" s="1"/>
  <c r="G20" i="24"/>
  <c r="G21" i="24"/>
  <c r="G22" i="24"/>
  <c r="G24" i="24"/>
  <c r="J30" i="24"/>
  <c r="CJ31" i="24"/>
  <c r="CJ15" i="24" s="1"/>
  <c r="T39" i="24"/>
  <c r="BX39" i="24"/>
  <c r="H46" i="24"/>
  <c r="CG46" i="24"/>
  <c r="J57" i="24"/>
  <c r="AX58" i="24"/>
  <c r="AX42" i="24" s="1"/>
  <c r="BU58" i="24"/>
  <c r="BU42" i="24" s="1"/>
  <c r="BY58" i="24"/>
  <c r="BY42" i="24" s="1"/>
  <c r="K57" i="24"/>
  <c r="AK58" i="24"/>
  <c r="AK42" i="24" s="1"/>
  <c r="AU58" i="24"/>
  <c r="AU42" i="24" s="1"/>
  <c r="AY58" i="24"/>
  <c r="AY42" i="24" s="1"/>
  <c r="BK58" i="24"/>
  <c r="BK42" i="24" s="1"/>
  <c r="CX58" i="24"/>
  <c r="CX42" i="24" s="1"/>
  <c r="I56" i="24"/>
  <c r="L57" i="24"/>
  <c r="AH58" i="24"/>
  <c r="AH42" i="24" s="1"/>
  <c r="AL58" i="24"/>
  <c r="AL42" i="24" s="1"/>
  <c r="CH58" i="24"/>
  <c r="CH42" i="24" s="1"/>
  <c r="CL58" i="24"/>
  <c r="CL42" i="24" s="1"/>
  <c r="I50" i="24"/>
  <c r="H51" i="24"/>
  <c r="L52" i="24"/>
  <c r="I54" i="24"/>
  <c r="H55" i="24"/>
  <c r="L56" i="24"/>
  <c r="I49" i="24"/>
  <c r="H50" i="24"/>
  <c r="L51" i="24"/>
  <c r="I53" i="24"/>
  <c r="H54" i="24"/>
  <c r="L55" i="24"/>
  <c r="W56" i="23"/>
  <c r="W52" i="23"/>
  <c r="W48" i="23"/>
  <c r="X47" i="23"/>
  <c r="Y47" i="23"/>
  <c r="X48" i="23"/>
  <c r="Y48" i="23"/>
  <c r="X49" i="23"/>
  <c r="Y49" i="23"/>
  <c r="X50" i="23"/>
  <c r="Y50" i="23"/>
  <c r="X51" i="23"/>
  <c r="Y51" i="23"/>
  <c r="X52" i="23"/>
  <c r="Y52" i="23"/>
  <c r="X53" i="23"/>
  <c r="Y53" i="23"/>
  <c r="X54" i="23"/>
  <c r="Y54" i="23"/>
  <c r="X55" i="23"/>
  <c r="Y55" i="23"/>
  <c r="X56" i="23"/>
  <c r="Y56" i="23"/>
  <c r="X57" i="23"/>
  <c r="Y57" i="23"/>
  <c r="Y46" i="23"/>
  <c r="X46" i="23"/>
  <c r="V46" i="23"/>
  <c r="V47" i="23"/>
  <c r="V48" i="23"/>
  <c r="V49" i="23"/>
  <c r="V50" i="23"/>
  <c r="V51" i="23"/>
  <c r="V52" i="23"/>
  <c r="V53" i="23"/>
  <c r="V54" i="23"/>
  <c r="V55" i="23"/>
  <c r="V56" i="23"/>
  <c r="V57" i="23"/>
  <c r="U47" i="23"/>
  <c r="U48" i="23"/>
  <c r="U49" i="23"/>
  <c r="U50" i="23"/>
  <c r="U51" i="23"/>
  <c r="U52" i="23"/>
  <c r="U53" i="23"/>
  <c r="U54" i="23"/>
  <c r="U55" i="23"/>
  <c r="U56" i="23"/>
  <c r="U57" i="23"/>
  <c r="U46" i="23"/>
  <c r="T55" i="23"/>
  <c r="T51" i="23"/>
  <c r="T47" i="23"/>
  <c r="T20" i="23"/>
  <c r="U20" i="23"/>
  <c r="V20" i="23"/>
  <c r="W20" i="23"/>
  <c r="W47" i="23" s="1"/>
  <c r="X20" i="23"/>
  <c r="Y20" i="23"/>
  <c r="T21" i="23"/>
  <c r="T48" i="23" s="1"/>
  <c r="U21" i="23"/>
  <c r="V21" i="23"/>
  <c r="W21" i="23"/>
  <c r="X21" i="23"/>
  <c r="Y21" i="23"/>
  <c r="T22" i="23"/>
  <c r="T49" i="23" s="1"/>
  <c r="U22" i="23"/>
  <c r="V22" i="23"/>
  <c r="W22" i="23"/>
  <c r="W49" i="23" s="1"/>
  <c r="X22" i="23"/>
  <c r="Y22" i="23"/>
  <c r="T23" i="23"/>
  <c r="T50" i="23" s="1"/>
  <c r="U23" i="23"/>
  <c r="V23" i="23"/>
  <c r="W23" i="23"/>
  <c r="W50" i="23" s="1"/>
  <c r="X23" i="23"/>
  <c r="Y23" i="23"/>
  <c r="T24" i="23"/>
  <c r="U24" i="23"/>
  <c r="V24" i="23"/>
  <c r="W24" i="23"/>
  <c r="W51" i="23" s="1"/>
  <c r="X24" i="23"/>
  <c r="Y24" i="23"/>
  <c r="T25" i="23"/>
  <c r="T52" i="23" s="1"/>
  <c r="U25" i="23"/>
  <c r="V25" i="23"/>
  <c r="W25" i="23"/>
  <c r="X25" i="23"/>
  <c r="Y25" i="23"/>
  <c r="T26" i="23"/>
  <c r="T53" i="23" s="1"/>
  <c r="U26" i="23"/>
  <c r="V26" i="23"/>
  <c r="W26" i="23"/>
  <c r="W53" i="23" s="1"/>
  <c r="X26" i="23"/>
  <c r="Y26" i="23"/>
  <c r="T27" i="23"/>
  <c r="T54" i="23" s="1"/>
  <c r="U27" i="23"/>
  <c r="V27" i="23"/>
  <c r="W27" i="23"/>
  <c r="W54" i="23" s="1"/>
  <c r="X27" i="23"/>
  <c r="Y27" i="23"/>
  <c r="T28" i="23"/>
  <c r="U28" i="23"/>
  <c r="V28" i="23"/>
  <c r="W28" i="23"/>
  <c r="W55" i="23" s="1"/>
  <c r="X28" i="23"/>
  <c r="Y28" i="23"/>
  <c r="T29" i="23"/>
  <c r="T56" i="23" s="1"/>
  <c r="U29" i="23"/>
  <c r="V29" i="23"/>
  <c r="W29" i="23"/>
  <c r="X29" i="23"/>
  <c r="Y29" i="23"/>
  <c r="T30" i="23"/>
  <c r="T57" i="23" s="1"/>
  <c r="U30" i="23"/>
  <c r="V30" i="23"/>
  <c r="W30" i="23"/>
  <c r="W57" i="23" s="1"/>
  <c r="X30" i="23"/>
  <c r="Y30" i="23"/>
  <c r="U19" i="23"/>
  <c r="V19" i="23"/>
  <c r="W19" i="23"/>
  <c r="W46" i="23" s="1"/>
  <c r="X19" i="23"/>
  <c r="Y19" i="23"/>
  <c r="T19" i="23"/>
  <c r="T46" i="23" s="1"/>
  <c r="CF19" i="24" l="1"/>
  <c r="CF20" i="24" s="1"/>
  <c r="CF21" i="24" s="1"/>
  <c r="CF22" i="24" s="1"/>
  <c r="CF23" i="24" s="1"/>
  <c r="CF24" i="24" s="1"/>
  <c r="CF25" i="24" s="1"/>
  <c r="CF26" i="24" s="1"/>
  <c r="CF27" i="24" s="1"/>
  <c r="CF28" i="24" s="1"/>
  <c r="CF29" i="24" s="1"/>
  <c r="AS19" i="24"/>
  <c r="AS20" i="24" s="1"/>
  <c r="AS21" i="24" s="1"/>
  <c r="AS22" i="24" s="1"/>
  <c r="AS23" i="24" s="1"/>
  <c r="AS24" i="24" s="1"/>
  <c r="AS25" i="24" s="1"/>
  <c r="AS26" i="24" s="1"/>
  <c r="AS27" i="24" s="1"/>
  <c r="AS28" i="24" s="1"/>
  <c r="AS29" i="24" s="1"/>
  <c r="CJ39" i="24"/>
  <c r="K39" i="24"/>
  <c r="AF46" i="24"/>
  <c r="AF47" i="24" s="1"/>
  <c r="AF48" i="24" s="1"/>
  <c r="AF49" i="24" s="1"/>
  <c r="AF50" i="24" s="1"/>
  <c r="AF51" i="24" s="1"/>
  <c r="AF52" i="24" s="1"/>
  <c r="AF53" i="24" s="1"/>
  <c r="AF54" i="24" s="1"/>
  <c r="AF55" i="24" s="1"/>
  <c r="AF56" i="24" s="1"/>
  <c r="BV39" i="24"/>
  <c r="AU39" i="24"/>
  <c r="F46" i="24"/>
  <c r="F47" i="24" s="1"/>
  <c r="F48" i="24" s="1"/>
  <c r="F49" i="24" s="1"/>
  <c r="F50" i="24" s="1"/>
  <c r="F51" i="24" s="1"/>
  <c r="F52" i="24" s="1"/>
  <c r="F53" i="24" s="1"/>
  <c r="F54" i="24" s="1"/>
  <c r="F55" i="24" s="1"/>
  <c r="F56" i="24" s="1"/>
  <c r="S47" i="24"/>
  <c r="AV39" i="24"/>
  <c r="CT39" i="24"/>
  <c r="AW39" i="24"/>
  <c r="V39" i="24"/>
  <c r="CS46" i="24"/>
  <c r="CS47" i="24" s="1"/>
  <c r="CS48" i="24" s="1"/>
  <c r="CS49" i="24" s="1"/>
  <c r="CS50" i="24" s="1"/>
  <c r="CS51" i="24" s="1"/>
  <c r="CS52" i="24" s="1"/>
  <c r="CS53" i="24" s="1"/>
  <c r="CS54" i="24" s="1"/>
  <c r="CS55" i="24" s="1"/>
  <c r="CS56" i="24" s="1"/>
  <c r="CH39" i="24"/>
  <c r="AY39" i="24"/>
  <c r="BF46" i="24"/>
  <c r="BF47" i="24" s="1"/>
  <c r="BF48" i="24" s="1"/>
  <c r="BF49" i="24" s="1"/>
  <c r="BF50" i="24" s="1"/>
  <c r="BF51" i="24" s="1"/>
  <c r="BF52" i="24" s="1"/>
  <c r="BF53" i="24" s="1"/>
  <c r="BF54" i="24" s="1"/>
  <c r="BF55" i="24" s="1"/>
  <c r="BF56" i="24" s="1"/>
  <c r="CV39" i="24"/>
  <c r="K12" i="24"/>
  <c r="J39" i="24"/>
  <c r="AH39" i="24"/>
  <c r="G39" i="24"/>
  <c r="CX39" i="24"/>
  <c r="BI39" i="24"/>
  <c r="V65" i="24"/>
  <c r="Y39" i="24"/>
  <c r="BG39" i="24"/>
  <c r="BY39" i="24"/>
  <c r="AF19" i="24"/>
  <c r="AF20" i="24" s="1"/>
  <c r="AF21" i="24" s="1"/>
  <c r="AF22" i="24" s="1"/>
  <c r="AF23" i="24" s="1"/>
  <c r="AF24" i="24" s="1"/>
  <c r="AF25" i="24" s="1"/>
  <c r="AF26" i="24" s="1"/>
  <c r="AF27" i="24" s="1"/>
  <c r="AF28" i="24" s="1"/>
  <c r="AF29" i="24" s="1"/>
  <c r="P8" i="24"/>
  <c r="U12" i="24" s="1"/>
  <c r="AX39" i="24"/>
  <c r="L39" i="24"/>
  <c r="CF46" i="24"/>
  <c r="CF47" i="24" s="1"/>
  <c r="CF48" i="24" s="1"/>
  <c r="CF49" i="24" s="1"/>
  <c r="CF50" i="24" s="1"/>
  <c r="CF51" i="24" s="1"/>
  <c r="CF52" i="24" s="1"/>
  <c r="CF53" i="24" s="1"/>
  <c r="CF54" i="24" s="1"/>
  <c r="CF55" i="24" s="1"/>
  <c r="CF56" i="24" s="1"/>
  <c r="BW39" i="24"/>
  <c r="X65" i="24"/>
  <c r="H39" i="24"/>
  <c r="K31" i="24"/>
  <c r="K15" i="24" s="1"/>
  <c r="BF19" i="24"/>
  <c r="BF20" i="24" s="1"/>
  <c r="BF21" i="24" s="1"/>
  <c r="BF22" i="24" s="1"/>
  <c r="BF23" i="24" s="1"/>
  <c r="BF24" i="24" s="1"/>
  <c r="BF25" i="24" s="1"/>
  <c r="BF26" i="24" s="1"/>
  <c r="BF27" i="24" s="1"/>
  <c r="BF28" i="24" s="1"/>
  <c r="BF29" i="24" s="1"/>
  <c r="AJ39" i="24"/>
  <c r="BH39" i="24"/>
  <c r="K58" i="24"/>
  <c r="BJ39" i="24"/>
  <c r="X39" i="24"/>
  <c r="I39" i="24"/>
  <c r="CG39" i="24"/>
  <c r="CI39" i="24"/>
  <c r="S19" i="24"/>
  <c r="S20" i="24" s="1"/>
  <c r="S21" i="24" s="1"/>
  <c r="S22" i="24" s="1"/>
  <c r="S23" i="24" s="1"/>
  <c r="S24" i="24" s="1"/>
  <c r="S25" i="24" s="1"/>
  <c r="S26" i="24" s="1"/>
  <c r="S27" i="24" s="1"/>
  <c r="S28" i="24" s="1"/>
  <c r="S29" i="24" s="1"/>
  <c r="G47" i="24"/>
  <c r="G53" i="24"/>
  <c r="L58" i="24"/>
  <c r="CG58" i="24"/>
  <c r="CG42" i="24" s="1"/>
  <c r="AG58" i="24"/>
  <c r="AG42" i="24" s="1"/>
  <c r="G31" i="24"/>
  <c r="G15" i="24" s="1"/>
  <c r="J58" i="24"/>
  <c r="Y12" i="24"/>
  <c r="X12" i="24"/>
  <c r="V12" i="24"/>
  <c r="AC8" i="24"/>
  <c r="T12" i="24"/>
  <c r="W12" i="24"/>
  <c r="H58" i="24"/>
  <c r="S69" i="24"/>
  <c r="S48" i="24"/>
  <c r="T58" i="24"/>
  <c r="T42" i="24" s="1"/>
  <c r="G46" i="24"/>
  <c r="J31" i="24"/>
  <c r="J15" i="24" s="1"/>
  <c r="F3" i="23"/>
  <c r="F12" i="23" s="1"/>
  <c r="D4" i="23"/>
  <c r="F2" i="23"/>
  <c r="G4" i="23"/>
  <c r="B6" i="23" s="1"/>
  <c r="X80" i="23"/>
  <c r="U80" i="23"/>
  <c r="I79" i="23"/>
  <c r="G66" i="23"/>
  <c r="CY58" i="23"/>
  <c r="CY42" i="23" s="1"/>
  <c r="CX58" i="23"/>
  <c r="CX42" i="23" s="1"/>
  <c r="CU58" i="23"/>
  <c r="CU42" i="23" s="1"/>
  <c r="CL58" i="23"/>
  <c r="CL42" i="23" s="1"/>
  <c r="CK58" i="23"/>
  <c r="CK42" i="23" s="1"/>
  <c r="CH58" i="23"/>
  <c r="CH42" i="23" s="1"/>
  <c r="BY58" i="23"/>
  <c r="BY42" i="23" s="1"/>
  <c r="BX58" i="23"/>
  <c r="BX42" i="23" s="1"/>
  <c r="BU58" i="23"/>
  <c r="BU42" i="23" s="1"/>
  <c r="BL58" i="23"/>
  <c r="BL42" i="23" s="1"/>
  <c r="BK58" i="23"/>
  <c r="BK42" i="23" s="1"/>
  <c r="BH58" i="23"/>
  <c r="BH42" i="23" s="1"/>
  <c r="AY58" i="23"/>
  <c r="AY42" i="23" s="1"/>
  <c r="AX58" i="23"/>
  <c r="AX42" i="23" s="1"/>
  <c r="AU58" i="23"/>
  <c r="AU42" i="23" s="1"/>
  <c r="AL58" i="23"/>
  <c r="AL42" i="23" s="1"/>
  <c r="AK58" i="23"/>
  <c r="AK42" i="23" s="1"/>
  <c r="AH58" i="23"/>
  <c r="AH42" i="23" s="1"/>
  <c r="Y58" i="23"/>
  <c r="X58" i="23"/>
  <c r="X42" i="23" s="1"/>
  <c r="W58" i="23"/>
  <c r="W42" i="23" s="1"/>
  <c r="U58" i="23"/>
  <c r="U42" i="23" s="1"/>
  <c r="T58" i="23"/>
  <c r="CW57" i="23"/>
  <c r="CT57" i="23"/>
  <c r="CJ57" i="23"/>
  <c r="CG57" i="23"/>
  <c r="BW57" i="23"/>
  <c r="BT57" i="23"/>
  <c r="BJ57" i="23"/>
  <c r="BG57" i="23"/>
  <c r="AW57" i="23"/>
  <c r="AT57" i="23"/>
  <c r="AJ57" i="23"/>
  <c r="AG57" i="23"/>
  <c r="L57" i="23"/>
  <c r="K57" i="23"/>
  <c r="I57" i="23"/>
  <c r="H57" i="23"/>
  <c r="CW56" i="23"/>
  <c r="CT56" i="23"/>
  <c r="CJ56" i="23"/>
  <c r="CG56" i="23"/>
  <c r="BW56" i="23"/>
  <c r="BT56" i="23"/>
  <c r="BJ56" i="23"/>
  <c r="BG56" i="23"/>
  <c r="AW56" i="23"/>
  <c r="AT56" i="23"/>
  <c r="AJ56" i="23"/>
  <c r="AG56" i="23"/>
  <c r="L56" i="23"/>
  <c r="K56" i="23"/>
  <c r="I56" i="23"/>
  <c r="H56" i="23"/>
  <c r="CW55" i="23"/>
  <c r="CT55" i="23"/>
  <c r="CJ55" i="23"/>
  <c r="CG55" i="23"/>
  <c r="BW55" i="23"/>
  <c r="BT55" i="23"/>
  <c r="BJ55" i="23"/>
  <c r="BG55" i="23"/>
  <c r="AW55" i="23"/>
  <c r="AT55" i="23"/>
  <c r="AJ55" i="23"/>
  <c r="AG55" i="23"/>
  <c r="L55" i="23"/>
  <c r="K55" i="23"/>
  <c r="I55" i="23"/>
  <c r="H55" i="23"/>
  <c r="CW54" i="23"/>
  <c r="CT54" i="23"/>
  <c r="CJ54" i="23"/>
  <c r="CG54" i="23"/>
  <c r="BW54" i="23"/>
  <c r="BT54" i="23"/>
  <c r="BJ54" i="23"/>
  <c r="BG54" i="23"/>
  <c r="AW54" i="23"/>
  <c r="AT54" i="23"/>
  <c r="AJ54" i="23"/>
  <c r="AG54" i="23"/>
  <c r="L54" i="23"/>
  <c r="K54" i="23"/>
  <c r="I54" i="23"/>
  <c r="H54" i="23"/>
  <c r="CW53" i="23"/>
  <c r="CT53" i="23"/>
  <c r="CJ53" i="23"/>
  <c r="CG53" i="23"/>
  <c r="BW53" i="23"/>
  <c r="BT53" i="23"/>
  <c r="BJ53" i="23"/>
  <c r="BG53" i="23"/>
  <c r="AW53" i="23"/>
  <c r="AT53" i="23"/>
  <c r="AJ53" i="23"/>
  <c r="AG53" i="23"/>
  <c r="L53" i="23"/>
  <c r="K53" i="23"/>
  <c r="I53" i="23"/>
  <c r="H53" i="23"/>
  <c r="CW52" i="23"/>
  <c r="CT52" i="23"/>
  <c r="CJ52" i="23"/>
  <c r="CG52" i="23"/>
  <c r="BW52" i="23"/>
  <c r="BT52" i="23"/>
  <c r="BJ52" i="23"/>
  <c r="BG52" i="23"/>
  <c r="AW52" i="23"/>
  <c r="AT52" i="23"/>
  <c r="AJ52" i="23"/>
  <c r="AG52" i="23"/>
  <c r="L52" i="23"/>
  <c r="K52" i="23"/>
  <c r="I52" i="23"/>
  <c r="H52" i="23"/>
  <c r="CW51" i="23"/>
  <c r="CT51" i="23"/>
  <c r="CJ51" i="23"/>
  <c r="CG51" i="23"/>
  <c r="BW51" i="23"/>
  <c r="BT51" i="23"/>
  <c r="BJ51" i="23"/>
  <c r="BG51" i="23"/>
  <c r="AW51" i="23"/>
  <c r="AT51" i="23"/>
  <c r="AJ51" i="23"/>
  <c r="AG51" i="23"/>
  <c r="L51" i="23"/>
  <c r="K51" i="23"/>
  <c r="I51" i="23"/>
  <c r="H51" i="23"/>
  <c r="CW50" i="23"/>
  <c r="CT50" i="23"/>
  <c r="CJ50" i="23"/>
  <c r="CG50" i="23"/>
  <c r="BW50" i="23"/>
  <c r="BT50" i="23"/>
  <c r="BJ50" i="23"/>
  <c r="BG50" i="23"/>
  <c r="AW50" i="23"/>
  <c r="AT50" i="23"/>
  <c r="AJ50" i="23"/>
  <c r="AG50" i="23"/>
  <c r="L50" i="23"/>
  <c r="K50" i="23"/>
  <c r="I50" i="23"/>
  <c r="H50" i="23"/>
  <c r="CW49" i="23"/>
  <c r="CT49" i="23"/>
  <c r="CJ49" i="23"/>
  <c r="CG49" i="23"/>
  <c r="BW49" i="23"/>
  <c r="BT49" i="23"/>
  <c r="BJ49" i="23"/>
  <c r="BG49" i="23"/>
  <c r="AW49" i="23"/>
  <c r="AT49" i="23"/>
  <c r="AJ49" i="23"/>
  <c r="AG49" i="23"/>
  <c r="L49" i="23"/>
  <c r="K49" i="23"/>
  <c r="I49" i="23"/>
  <c r="H49" i="23"/>
  <c r="CW48" i="23"/>
  <c r="CT48" i="23"/>
  <c r="CJ48" i="23"/>
  <c r="CG48" i="23"/>
  <c r="BW48" i="23"/>
  <c r="BT48" i="23"/>
  <c r="BJ48" i="23"/>
  <c r="BG48" i="23"/>
  <c r="AW48" i="23"/>
  <c r="AT48" i="23"/>
  <c r="AJ48" i="23"/>
  <c r="AG48" i="23"/>
  <c r="L48" i="23"/>
  <c r="K48" i="23"/>
  <c r="I48" i="23"/>
  <c r="H48" i="23"/>
  <c r="CW47" i="23"/>
  <c r="CT47" i="23"/>
  <c r="CJ47" i="23"/>
  <c r="CG47" i="23"/>
  <c r="BW47" i="23"/>
  <c r="BT47" i="23"/>
  <c r="BJ47" i="23"/>
  <c r="BG47" i="23"/>
  <c r="AW47" i="23"/>
  <c r="AT47" i="23"/>
  <c r="AJ47" i="23"/>
  <c r="AG47" i="23"/>
  <c r="L47" i="23"/>
  <c r="K47" i="23"/>
  <c r="I47" i="23"/>
  <c r="H47" i="23"/>
  <c r="CW46" i="23"/>
  <c r="CT46" i="23"/>
  <c r="CT58" i="23" s="1"/>
  <c r="CT42" i="23" s="1"/>
  <c r="CJ46" i="23"/>
  <c r="CG46" i="23"/>
  <c r="BW46" i="23"/>
  <c r="BT46" i="23"/>
  <c r="BT58" i="23" s="1"/>
  <c r="BT42" i="23" s="1"/>
  <c r="BJ46" i="23"/>
  <c r="BG46" i="23"/>
  <c r="AW46" i="23"/>
  <c r="AT46" i="23"/>
  <c r="AJ46" i="23"/>
  <c r="AG46" i="23"/>
  <c r="L46" i="23"/>
  <c r="K46" i="23"/>
  <c r="I46" i="23"/>
  <c r="H46" i="23"/>
  <c r="H58" i="23" s="1"/>
  <c r="Y42" i="23"/>
  <c r="T42" i="23"/>
  <c r="CP37" i="23"/>
  <c r="CC37" i="23"/>
  <c r="BP37" i="23"/>
  <c r="BC37" i="23"/>
  <c r="AP37" i="23"/>
  <c r="AC37" i="23"/>
  <c r="P37" i="23"/>
  <c r="CY31" i="23"/>
  <c r="CY15" i="23" s="1"/>
  <c r="CX31" i="23"/>
  <c r="CX15" i="23" s="1"/>
  <c r="CW31" i="23"/>
  <c r="CW15" i="23" s="1"/>
  <c r="CU31" i="23"/>
  <c r="CU15" i="23" s="1"/>
  <c r="CT31" i="23"/>
  <c r="CT15" i="23" s="1"/>
  <c r="CL31" i="23"/>
  <c r="CL15" i="23" s="1"/>
  <c r="CK31" i="23"/>
  <c r="CJ31" i="23"/>
  <c r="CJ15" i="23" s="1"/>
  <c r="CH31" i="23"/>
  <c r="CH15" i="23" s="1"/>
  <c r="CG31" i="23"/>
  <c r="CG15" i="23" s="1"/>
  <c r="BY31" i="23"/>
  <c r="BY15" i="23" s="1"/>
  <c r="BX31" i="23"/>
  <c r="BX15" i="23" s="1"/>
  <c r="BW31" i="23"/>
  <c r="BU31" i="23"/>
  <c r="BU15" i="23" s="1"/>
  <c r="BT31" i="23"/>
  <c r="BT15" i="23" s="1"/>
  <c r="BL31" i="23"/>
  <c r="BL15" i="23" s="1"/>
  <c r="BK31" i="23"/>
  <c r="BK15" i="23" s="1"/>
  <c r="BJ31" i="23"/>
  <c r="BJ15" i="23" s="1"/>
  <c r="BH31" i="23"/>
  <c r="BH15" i="23" s="1"/>
  <c r="BG31" i="23"/>
  <c r="BG15" i="23" s="1"/>
  <c r="AY31" i="23"/>
  <c r="AY15" i="23" s="1"/>
  <c r="AX31" i="23"/>
  <c r="AX15" i="23" s="1"/>
  <c r="AW31" i="23"/>
  <c r="AW15" i="23" s="1"/>
  <c r="AU31" i="23"/>
  <c r="AU15" i="23" s="1"/>
  <c r="AT31" i="23"/>
  <c r="AT15" i="23" s="1"/>
  <c r="AL31" i="23"/>
  <c r="AL15" i="23" s="1"/>
  <c r="AK31" i="23"/>
  <c r="AJ31" i="23"/>
  <c r="AJ15" i="23" s="1"/>
  <c r="AH31" i="23"/>
  <c r="AH15" i="23" s="1"/>
  <c r="AG31" i="23"/>
  <c r="AG15" i="23" s="1"/>
  <c r="Y31" i="23"/>
  <c r="Y15" i="23" s="1"/>
  <c r="X31" i="23"/>
  <c r="X15" i="23" s="1"/>
  <c r="W31" i="23"/>
  <c r="W15" i="23" s="1"/>
  <c r="U31" i="23"/>
  <c r="U15" i="23" s="1"/>
  <c r="T31" i="23"/>
  <c r="T15" i="23" s="1"/>
  <c r="L30" i="23"/>
  <c r="K30" i="23"/>
  <c r="J30" i="23"/>
  <c r="I30" i="23"/>
  <c r="H30" i="23"/>
  <c r="G30" i="23"/>
  <c r="L29" i="23"/>
  <c r="K29" i="23"/>
  <c r="J29" i="23"/>
  <c r="I29" i="23"/>
  <c r="H29" i="23"/>
  <c r="G29" i="23"/>
  <c r="L28" i="23"/>
  <c r="K28" i="23"/>
  <c r="J28" i="23"/>
  <c r="I28" i="23"/>
  <c r="H28" i="23"/>
  <c r="G28" i="23"/>
  <c r="L27" i="23"/>
  <c r="K27" i="23"/>
  <c r="J27" i="23"/>
  <c r="I27" i="23"/>
  <c r="H27" i="23"/>
  <c r="G27" i="23"/>
  <c r="L26" i="23"/>
  <c r="K26" i="23"/>
  <c r="J26" i="23"/>
  <c r="I26" i="23"/>
  <c r="H26" i="23"/>
  <c r="G26" i="23"/>
  <c r="L25" i="23"/>
  <c r="K25" i="23"/>
  <c r="J25" i="23"/>
  <c r="I25" i="23"/>
  <c r="H25" i="23"/>
  <c r="G25" i="23"/>
  <c r="L24" i="23"/>
  <c r="K24" i="23"/>
  <c r="J24" i="23"/>
  <c r="I24" i="23"/>
  <c r="H24" i="23"/>
  <c r="G24" i="23"/>
  <c r="L23" i="23"/>
  <c r="K23" i="23"/>
  <c r="J23" i="23"/>
  <c r="I23" i="23"/>
  <c r="H23" i="23"/>
  <c r="G23" i="23"/>
  <c r="L22" i="23"/>
  <c r="K22" i="23"/>
  <c r="J22" i="23"/>
  <c r="I22" i="23"/>
  <c r="H22" i="23"/>
  <c r="G22" i="23"/>
  <c r="L21" i="23"/>
  <c r="K21" i="23"/>
  <c r="J21" i="23"/>
  <c r="I21" i="23"/>
  <c r="H21" i="23"/>
  <c r="G21" i="23"/>
  <c r="L20" i="23"/>
  <c r="K20" i="23"/>
  <c r="J20" i="23"/>
  <c r="I20" i="23"/>
  <c r="H20" i="23"/>
  <c r="G20" i="23"/>
  <c r="L19" i="23"/>
  <c r="K19" i="23"/>
  <c r="J19" i="23"/>
  <c r="I19" i="23"/>
  <c r="H19" i="23"/>
  <c r="G19" i="23"/>
  <c r="CK15" i="23"/>
  <c r="BW15" i="23"/>
  <c r="AK15" i="23"/>
  <c r="C8" i="23"/>
  <c r="F79" i="23" l="1"/>
  <c r="G58" i="24"/>
  <c r="AT58" i="23"/>
  <c r="AT42" i="23" s="1"/>
  <c r="AL12" i="24"/>
  <c r="AJ12" i="24"/>
  <c r="AI12" i="24"/>
  <c r="AH12" i="24"/>
  <c r="AK12" i="24"/>
  <c r="AG12" i="24"/>
  <c r="AP8" i="24"/>
  <c r="S49" i="24"/>
  <c r="S70" i="24"/>
  <c r="G57" i="23"/>
  <c r="J48" i="23"/>
  <c r="J52" i="23"/>
  <c r="AG58" i="23"/>
  <c r="AG42" i="23" s="1"/>
  <c r="CG58" i="23"/>
  <c r="CG42" i="23" s="1"/>
  <c r="G49" i="23"/>
  <c r="G50" i="23"/>
  <c r="G53" i="23"/>
  <c r="G54" i="23"/>
  <c r="J57" i="23"/>
  <c r="L58" i="23"/>
  <c r="K58" i="23"/>
  <c r="H31" i="23"/>
  <c r="H15" i="23" s="1"/>
  <c r="G46" i="23"/>
  <c r="G47" i="23"/>
  <c r="J49" i="23"/>
  <c r="J53" i="23"/>
  <c r="AJ58" i="23"/>
  <c r="AJ42" i="23" s="1"/>
  <c r="BJ58" i="23"/>
  <c r="BJ42" i="23" s="1"/>
  <c r="CJ58" i="23"/>
  <c r="CJ42" i="23" s="1"/>
  <c r="I1" i="23"/>
  <c r="G48" i="23"/>
  <c r="G51" i="23"/>
  <c r="G52" i="23"/>
  <c r="G55" i="23"/>
  <c r="G56" i="23"/>
  <c r="AF39" i="23"/>
  <c r="BF12" i="23"/>
  <c r="X65" i="23"/>
  <c r="CF46" i="23"/>
  <c r="CF47" i="23" s="1"/>
  <c r="CF48" i="23" s="1"/>
  <c r="CF49" i="23" s="1"/>
  <c r="CF50" i="23" s="1"/>
  <c r="CF51" i="23" s="1"/>
  <c r="CF52" i="23" s="1"/>
  <c r="CF53" i="23" s="1"/>
  <c r="CF54" i="23" s="1"/>
  <c r="CF55" i="23" s="1"/>
  <c r="CF56" i="23" s="1"/>
  <c r="AF46" i="23"/>
  <c r="AF47" i="23" s="1"/>
  <c r="AF48" i="23" s="1"/>
  <c r="AF49" i="23" s="1"/>
  <c r="AF50" i="23" s="1"/>
  <c r="AF51" i="23" s="1"/>
  <c r="AF52" i="23" s="1"/>
  <c r="AF53" i="23" s="1"/>
  <c r="AF54" i="23" s="1"/>
  <c r="AF55" i="23" s="1"/>
  <c r="AF56" i="23" s="1"/>
  <c r="F46" i="23"/>
  <c r="F47" i="23" s="1"/>
  <c r="F48" i="23" s="1"/>
  <c r="F49" i="23" s="1"/>
  <c r="F50" i="23" s="1"/>
  <c r="F51" i="23" s="1"/>
  <c r="F52" i="23" s="1"/>
  <c r="F53" i="23" s="1"/>
  <c r="F54" i="23" s="1"/>
  <c r="F55" i="23" s="1"/>
  <c r="F56" i="23" s="1"/>
  <c r="CY39" i="23"/>
  <c r="CU39" i="23"/>
  <c r="CK39" i="23"/>
  <c r="CG39" i="23"/>
  <c r="BW39" i="23"/>
  <c r="BI39" i="23"/>
  <c r="AY39" i="23"/>
  <c r="AU39" i="23"/>
  <c r="AK39" i="23"/>
  <c r="AG39" i="23"/>
  <c r="W39" i="23"/>
  <c r="I39" i="23"/>
  <c r="BF19" i="23"/>
  <c r="BF20" i="23" s="1"/>
  <c r="BF21" i="23" s="1"/>
  <c r="BF22" i="23" s="1"/>
  <c r="BF23" i="23" s="1"/>
  <c r="BF24" i="23" s="1"/>
  <c r="BF25" i="23" s="1"/>
  <c r="BF26" i="23" s="1"/>
  <c r="BF27" i="23" s="1"/>
  <c r="BF28" i="23" s="1"/>
  <c r="BF29" i="23" s="1"/>
  <c r="U65" i="23"/>
  <c r="BF46" i="23"/>
  <c r="BF47" i="23" s="1"/>
  <c r="BF48" i="23" s="1"/>
  <c r="BF49" i="23" s="1"/>
  <c r="BF50" i="23" s="1"/>
  <c r="BF51" i="23" s="1"/>
  <c r="BF52" i="23" s="1"/>
  <c r="BF53" i="23" s="1"/>
  <c r="BF54" i="23" s="1"/>
  <c r="BF55" i="23" s="1"/>
  <c r="BF56" i="23" s="1"/>
  <c r="CW39" i="23"/>
  <c r="CI39" i="23"/>
  <c r="BY39" i="23"/>
  <c r="BU39" i="23"/>
  <c r="BK39" i="23"/>
  <c r="BG39" i="23"/>
  <c r="AW39" i="23"/>
  <c r="AI39" i="23"/>
  <c r="Y39" i="23"/>
  <c r="U39" i="23"/>
  <c r="K39" i="23"/>
  <c r="G39" i="23"/>
  <c r="AS46" i="23"/>
  <c r="AS47" i="23" s="1"/>
  <c r="AS48" i="23" s="1"/>
  <c r="AS49" i="23" s="1"/>
  <c r="AS50" i="23" s="1"/>
  <c r="AS51" i="23" s="1"/>
  <c r="AS52" i="23" s="1"/>
  <c r="AS53" i="23" s="1"/>
  <c r="AS54" i="23" s="1"/>
  <c r="AS55" i="23" s="1"/>
  <c r="AS56" i="23" s="1"/>
  <c r="CV39" i="23"/>
  <c r="CH39" i="23"/>
  <c r="BT39" i="23"/>
  <c r="AL39" i="23"/>
  <c r="X39" i="23"/>
  <c r="J39" i="23"/>
  <c r="CF19" i="23"/>
  <c r="CF20" i="23" s="1"/>
  <c r="CF21" i="23" s="1"/>
  <c r="CF22" i="23" s="1"/>
  <c r="CF23" i="23" s="1"/>
  <c r="CF24" i="23" s="1"/>
  <c r="CF25" i="23" s="1"/>
  <c r="CF26" i="23" s="1"/>
  <c r="CF27" i="23" s="1"/>
  <c r="CF28" i="23" s="1"/>
  <c r="CF29" i="23" s="1"/>
  <c r="S19" i="23"/>
  <c r="S20" i="23" s="1"/>
  <c r="S21" i="23" s="1"/>
  <c r="S22" i="23" s="1"/>
  <c r="S23" i="23" s="1"/>
  <c r="S24" i="23" s="1"/>
  <c r="S25" i="23" s="1"/>
  <c r="S26" i="23" s="1"/>
  <c r="S27" i="23" s="1"/>
  <c r="S28" i="23" s="1"/>
  <c r="S29" i="23" s="1"/>
  <c r="CT39" i="23"/>
  <c r="BL39" i="23"/>
  <c r="AX39" i="23"/>
  <c r="AJ39" i="23"/>
  <c r="V39" i="23"/>
  <c r="H39" i="23"/>
  <c r="BS19" i="23"/>
  <c r="BS20" i="23" s="1"/>
  <c r="BS21" i="23" s="1"/>
  <c r="BS22" i="23" s="1"/>
  <c r="BS23" i="23" s="1"/>
  <c r="BS24" i="23" s="1"/>
  <c r="BS25" i="23" s="1"/>
  <c r="BS26" i="23" s="1"/>
  <c r="BS27" i="23" s="1"/>
  <c r="BS28" i="23" s="1"/>
  <c r="BS29" i="23" s="1"/>
  <c r="I12" i="23"/>
  <c r="V65" i="23"/>
  <c r="CS46" i="23"/>
  <c r="CS47" i="23" s="1"/>
  <c r="CS48" i="23" s="1"/>
  <c r="CS49" i="23" s="1"/>
  <c r="CS50" i="23" s="1"/>
  <c r="CS51" i="23" s="1"/>
  <c r="CS52" i="23" s="1"/>
  <c r="CS53" i="23" s="1"/>
  <c r="CS54" i="23" s="1"/>
  <c r="CS55" i="23" s="1"/>
  <c r="CS56" i="23" s="1"/>
  <c r="CL39" i="23"/>
  <c r="BX39" i="23"/>
  <c r="BJ39" i="23"/>
  <c r="H12" i="23"/>
  <c r="BS39" i="23"/>
  <c r="S39" i="23"/>
  <c r="CS39" i="23"/>
  <c r="AS39" i="23"/>
  <c r="BF39" i="23"/>
  <c r="CF39" i="23"/>
  <c r="BS12" i="23"/>
  <c r="S12" i="23"/>
  <c r="P8" i="23"/>
  <c r="J12" i="23"/>
  <c r="AF12" i="23"/>
  <c r="F19" i="23"/>
  <c r="F20" i="23" s="1"/>
  <c r="F21" i="23" s="1"/>
  <c r="F22" i="23" s="1"/>
  <c r="F23" i="23" s="1"/>
  <c r="F24" i="23" s="1"/>
  <c r="F25" i="23" s="1"/>
  <c r="F26" i="23" s="1"/>
  <c r="F27" i="23" s="1"/>
  <c r="F28" i="23" s="1"/>
  <c r="F29" i="23" s="1"/>
  <c r="J31" i="23"/>
  <c r="J15" i="23" s="1"/>
  <c r="AS19" i="23"/>
  <c r="AS20" i="23" s="1"/>
  <c r="AS21" i="23" s="1"/>
  <c r="AS22" i="23" s="1"/>
  <c r="AS23" i="23" s="1"/>
  <c r="AS24" i="23" s="1"/>
  <c r="AS25" i="23" s="1"/>
  <c r="AS26" i="23" s="1"/>
  <c r="AS27" i="23" s="1"/>
  <c r="AS28" i="23" s="1"/>
  <c r="AS29" i="23" s="1"/>
  <c r="F39" i="23"/>
  <c r="AH39" i="23"/>
  <c r="BV39" i="23"/>
  <c r="BS46" i="23"/>
  <c r="BS47" i="23" s="1"/>
  <c r="BS48" i="23" s="1"/>
  <c r="BS49" i="23" s="1"/>
  <c r="BS50" i="23" s="1"/>
  <c r="BS51" i="23" s="1"/>
  <c r="BS52" i="23" s="1"/>
  <c r="BS53" i="23" s="1"/>
  <c r="BS54" i="23" s="1"/>
  <c r="BS55" i="23" s="1"/>
  <c r="BS56" i="23" s="1"/>
  <c r="J56" i="23"/>
  <c r="S65" i="23"/>
  <c r="K12" i="23"/>
  <c r="AS12" i="23"/>
  <c r="CF12" i="23"/>
  <c r="G31" i="23"/>
  <c r="G15" i="23" s="1"/>
  <c r="K31" i="23"/>
  <c r="K15" i="23" s="1"/>
  <c r="CS19" i="23"/>
  <c r="CS20" i="23" s="1"/>
  <c r="CS21" i="23" s="1"/>
  <c r="CS22" i="23" s="1"/>
  <c r="CS23" i="23" s="1"/>
  <c r="CS24" i="23" s="1"/>
  <c r="CS25" i="23" s="1"/>
  <c r="CS26" i="23" s="1"/>
  <c r="CS27" i="23" s="1"/>
  <c r="CS28" i="23" s="1"/>
  <c r="CS29" i="23" s="1"/>
  <c r="L39" i="23"/>
  <c r="AT39" i="23"/>
  <c r="CJ39" i="23"/>
  <c r="S46" i="23"/>
  <c r="AF19" i="23"/>
  <c r="AF20" i="23" s="1"/>
  <c r="AF21" i="23" s="1"/>
  <c r="AF22" i="23" s="1"/>
  <c r="AF23" i="23" s="1"/>
  <c r="AF24" i="23" s="1"/>
  <c r="AF25" i="23" s="1"/>
  <c r="AF26" i="23" s="1"/>
  <c r="AF27" i="23" s="1"/>
  <c r="AF28" i="23" s="1"/>
  <c r="AF29" i="23" s="1"/>
  <c r="BH39" i="23"/>
  <c r="G12" i="23"/>
  <c r="L12" i="23"/>
  <c r="CS12" i="23"/>
  <c r="T39" i="23"/>
  <c r="AV39" i="23"/>
  <c r="CX39" i="23"/>
  <c r="BG58" i="23"/>
  <c r="BG42" i="23" s="1"/>
  <c r="AW58" i="23"/>
  <c r="AW42" i="23" s="1"/>
  <c r="L31" i="23"/>
  <c r="L15" i="23" s="1"/>
  <c r="J46" i="23"/>
  <c r="BW58" i="23"/>
  <c r="BW42" i="23" s="1"/>
  <c r="J47" i="23"/>
  <c r="J50" i="23"/>
  <c r="J51" i="23"/>
  <c r="J54" i="23"/>
  <c r="J55" i="23"/>
  <c r="CW58" i="23"/>
  <c r="CW42" i="23" s="1"/>
  <c r="S50" i="24" l="1"/>
  <c r="S71" i="24"/>
  <c r="AX12" i="24"/>
  <c r="AT12" i="24"/>
  <c r="AW12" i="24"/>
  <c r="AV12" i="24"/>
  <c r="BC8" i="24"/>
  <c r="AY12" i="24"/>
  <c r="AU12" i="24"/>
  <c r="G58" i="23"/>
  <c r="J58" i="23"/>
  <c r="S68" i="23"/>
  <c r="S47" i="23"/>
  <c r="W12" i="23"/>
  <c r="X12" i="23"/>
  <c r="Y12" i="23"/>
  <c r="V12" i="23"/>
  <c r="AC8" i="23"/>
  <c r="U12" i="23"/>
  <c r="T12" i="23"/>
  <c r="BK12" i="24" l="1"/>
  <c r="BP8" i="24"/>
  <c r="BL12" i="24"/>
  <c r="BH12" i="24"/>
  <c r="BG12" i="24"/>
  <c r="BJ12" i="24"/>
  <c r="BI12" i="24"/>
  <c r="S51" i="24"/>
  <c r="S72" i="24"/>
  <c r="AK12" i="23"/>
  <c r="AG12" i="23"/>
  <c r="AP8" i="23"/>
  <c r="AI12" i="23"/>
  <c r="AH12" i="23"/>
  <c r="AL12" i="23"/>
  <c r="AJ12" i="23"/>
  <c r="S69" i="23"/>
  <c r="S48" i="23"/>
  <c r="BY12" i="24" l="1"/>
  <c r="BX12" i="24"/>
  <c r="BV12" i="24"/>
  <c r="CC8" i="24"/>
  <c r="BU12" i="24"/>
  <c r="BT12" i="24"/>
  <c r="BW12" i="24"/>
  <c r="S52" i="24"/>
  <c r="S73" i="24"/>
  <c r="S70" i="23"/>
  <c r="S49" i="23"/>
  <c r="AY12" i="23"/>
  <c r="AU12" i="23"/>
  <c r="AT12" i="23"/>
  <c r="BC8" i="23"/>
  <c r="AV12" i="23"/>
  <c r="AX12" i="23"/>
  <c r="AW12" i="23"/>
  <c r="S53" i="24" l="1"/>
  <c r="S74" i="24"/>
  <c r="CJ12" i="24"/>
  <c r="CI12" i="24"/>
  <c r="CL12" i="24"/>
  <c r="CH12" i="24"/>
  <c r="CK12" i="24"/>
  <c r="CP8" i="24"/>
  <c r="CG12" i="24"/>
  <c r="BI12" i="23"/>
  <c r="BK12" i="23"/>
  <c r="BP8" i="23"/>
  <c r="BJ12" i="23"/>
  <c r="BH12" i="23"/>
  <c r="BL12" i="23"/>
  <c r="BG12" i="23"/>
  <c r="S71" i="23"/>
  <c r="S50" i="23"/>
  <c r="S54" i="24" l="1"/>
  <c r="S75" i="24"/>
  <c r="CW12" i="24"/>
  <c r="CV12" i="24"/>
  <c r="CY12" i="24"/>
  <c r="CX12" i="24"/>
  <c r="CT12" i="24"/>
  <c r="CU12" i="24"/>
  <c r="S72" i="23"/>
  <c r="S51" i="23"/>
  <c r="BW12" i="23"/>
  <c r="BV12" i="23"/>
  <c r="BX12" i="23"/>
  <c r="BU12" i="23"/>
  <c r="BY12" i="23"/>
  <c r="BT12" i="23"/>
  <c r="CC8" i="23"/>
  <c r="S55" i="24" l="1"/>
  <c r="S76" i="24"/>
  <c r="S52" i="23"/>
  <c r="S73" i="23"/>
  <c r="CK12" i="23"/>
  <c r="CG12" i="23"/>
  <c r="CP8" i="23"/>
  <c r="CH12" i="23"/>
  <c r="CL12" i="23"/>
  <c r="CJ12" i="23"/>
  <c r="CI12" i="23"/>
  <c r="S56" i="24" l="1"/>
  <c r="S77" i="24"/>
  <c r="S78" i="24" s="1"/>
  <c r="CX12" i="23"/>
  <c r="CT12" i="23"/>
  <c r="CV12" i="23"/>
  <c r="CU12" i="23"/>
  <c r="CY12" i="23"/>
  <c r="CW12" i="23"/>
  <c r="S74" i="23"/>
  <c r="S53" i="23"/>
  <c r="S75" i="23" l="1"/>
  <c r="S54" i="23"/>
  <c r="S76" i="23" l="1"/>
  <c r="S55" i="23"/>
  <c r="S77" i="23" l="1"/>
  <c r="S78" i="23" s="1"/>
  <c r="S56" i="23"/>
  <c r="F29" i="8" l="1"/>
  <c r="A2" i="20" l="1"/>
  <c r="A3" i="19" s="1"/>
  <c r="C5" i="20" l="1"/>
  <c r="C6" i="22" s="1"/>
  <c r="C6" i="20"/>
  <c r="G7" i="22" s="1"/>
  <c r="A7" i="22"/>
  <c r="A7" i="3"/>
  <c r="A7" i="4"/>
  <c r="A7" i="5"/>
  <c r="A7" i="6"/>
  <c r="A7" i="7"/>
  <c r="A7" i="8"/>
  <c r="A7" i="9"/>
  <c r="A7" i="10"/>
  <c r="A7" i="11"/>
  <c r="A7" i="12"/>
  <c r="A7" i="13"/>
  <c r="A7" i="14"/>
  <c r="A7" i="15"/>
  <c r="A7" i="16"/>
  <c r="A7" i="17"/>
  <c r="A7" i="18"/>
  <c r="A7" i="19"/>
  <c r="A7" i="2"/>
  <c r="A6" i="22"/>
  <c r="A3" i="22"/>
  <c r="A6" i="3"/>
  <c r="A6" i="4"/>
  <c r="A6" i="5"/>
  <c r="A6" i="6"/>
  <c r="A6" i="7"/>
  <c r="A6" i="8"/>
  <c r="A6" i="9"/>
  <c r="A6" i="10"/>
  <c r="A6" i="11"/>
  <c r="A6" i="12"/>
  <c r="A6" i="13"/>
  <c r="A6" i="14"/>
  <c r="A6" i="15"/>
  <c r="A6" i="16"/>
  <c r="A6" i="17"/>
  <c r="A6" i="18"/>
  <c r="A6" i="19"/>
  <c r="A6" i="2"/>
  <c r="F6" i="18" l="1"/>
  <c r="F7" i="17"/>
  <c r="A37" i="17" s="1"/>
  <c r="A38" i="17" s="1"/>
  <c r="A39" i="17" s="1"/>
  <c r="A40" i="17" s="1"/>
  <c r="A41" i="17" s="1"/>
  <c r="A42" i="17" s="1"/>
  <c r="A43" i="17" s="1"/>
  <c r="A44" i="17" s="1"/>
  <c r="A45" i="17" s="1"/>
  <c r="A46" i="17" s="1"/>
  <c r="A47" i="17" s="1"/>
  <c r="F6" i="10"/>
  <c r="F6" i="15"/>
  <c r="F6" i="7"/>
  <c r="G6" i="2"/>
  <c r="F6" i="14"/>
  <c r="F6" i="6"/>
  <c r="F6" i="3"/>
  <c r="F6" i="11"/>
  <c r="I6" i="19"/>
  <c r="F7" i="13"/>
  <c r="G55" i="13" s="1"/>
  <c r="F7" i="4"/>
  <c r="D35" i="4" s="1"/>
  <c r="I7" i="19"/>
  <c r="G7" i="2"/>
  <c r="F7" i="12"/>
  <c r="A35" i="12" s="1"/>
  <c r="F7" i="3"/>
  <c r="F35" i="3" s="1"/>
  <c r="F7" i="15"/>
  <c r="A37" i="15" s="1"/>
  <c r="A38" i="15" s="1"/>
  <c r="A39" i="15" s="1"/>
  <c r="A40" i="15" s="1"/>
  <c r="A41" i="15" s="1"/>
  <c r="A42" i="15" s="1"/>
  <c r="A43" i="15" s="1"/>
  <c r="A44" i="15" s="1"/>
  <c r="A45" i="15" s="1"/>
  <c r="A46" i="15" s="1"/>
  <c r="A47" i="15" s="1"/>
  <c r="F7" i="11"/>
  <c r="A15" i="11" s="1"/>
  <c r="F7" i="7"/>
  <c r="D35" i="7" s="1"/>
  <c r="F6" i="17"/>
  <c r="F6" i="13"/>
  <c r="F6" i="9"/>
  <c r="F6" i="5"/>
  <c r="C7" i="22"/>
  <c r="F7" i="9"/>
  <c r="F7" i="16"/>
  <c r="F35" i="16" s="1"/>
  <c r="F7" i="8"/>
  <c r="G15" i="8" s="1"/>
  <c r="F7" i="6"/>
  <c r="D35" i="6" s="1"/>
  <c r="F7" i="18"/>
  <c r="F7" i="14"/>
  <c r="D35" i="14" s="1"/>
  <c r="F7" i="10"/>
  <c r="B15" i="10" s="1"/>
  <c r="F7" i="5"/>
  <c r="C55" i="5" s="1"/>
  <c r="F6" i="16"/>
  <c r="F6" i="12"/>
  <c r="F6" i="8"/>
  <c r="F6" i="4"/>
  <c r="D34" i="18"/>
  <c r="B30" i="18"/>
  <c r="C30" i="18" s="1"/>
  <c r="D30" i="18" s="1"/>
  <c r="E30" i="18" s="1"/>
  <c r="F30" i="18" s="1"/>
  <c r="B14" i="18"/>
  <c r="C14" i="18" s="1"/>
  <c r="D14" i="18" s="1"/>
  <c r="E14" i="18" s="1"/>
  <c r="F14" i="18" s="1"/>
  <c r="A3" i="18"/>
  <c r="G49" i="17"/>
  <c r="F49" i="17"/>
  <c r="E40" i="18" s="1"/>
  <c r="C49" i="17"/>
  <c r="G29" i="17"/>
  <c r="F29" i="17"/>
  <c r="E29" i="17"/>
  <c r="C29" i="17"/>
  <c r="B29" i="17"/>
  <c r="B14" i="17"/>
  <c r="C14" i="17" s="1"/>
  <c r="D14" i="17" s="1"/>
  <c r="E14" i="17" s="1"/>
  <c r="F14" i="17" s="1"/>
  <c r="G14" i="17" s="1"/>
  <c r="A3" i="17"/>
  <c r="G49" i="16"/>
  <c r="F49" i="16"/>
  <c r="C49" i="16"/>
  <c r="G29" i="16"/>
  <c r="F29" i="16"/>
  <c r="E23" i="18" s="1"/>
  <c r="E29" i="16"/>
  <c r="C29" i="16"/>
  <c r="B29" i="16"/>
  <c r="D14" i="16"/>
  <c r="E14" i="16" s="1"/>
  <c r="F14" i="16" s="1"/>
  <c r="G14" i="16" s="1"/>
  <c r="B14" i="16"/>
  <c r="C14" i="16" s="1"/>
  <c r="A3" i="16"/>
  <c r="G49" i="15"/>
  <c r="F49" i="15"/>
  <c r="E38" i="18" s="1"/>
  <c r="C49" i="15"/>
  <c r="G29" i="15"/>
  <c r="F29" i="15"/>
  <c r="E22" i="18" s="1"/>
  <c r="E29" i="15"/>
  <c r="C29" i="15"/>
  <c r="B29" i="15"/>
  <c r="B14" i="15"/>
  <c r="C14" i="15" s="1"/>
  <c r="D14" i="15" s="1"/>
  <c r="E14" i="15" s="1"/>
  <c r="F14" i="15" s="1"/>
  <c r="G14" i="15" s="1"/>
  <c r="A3" i="15"/>
  <c r="G49" i="14"/>
  <c r="F49" i="14"/>
  <c r="E37" i="18" s="1"/>
  <c r="C49" i="14"/>
  <c r="G29" i="14"/>
  <c r="F29" i="14"/>
  <c r="E29" i="14"/>
  <c r="C29" i="14"/>
  <c r="B29" i="14"/>
  <c r="B14" i="14"/>
  <c r="C14" i="14" s="1"/>
  <c r="D14" i="14" s="1"/>
  <c r="E14" i="14" s="1"/>
  <c r="F14" i="14" s="1"/>
  <c r="G14" i="14" s="1"/>
  <c r="A3" i="14"/>
  <c r="G69" i="13"/>
  <c r="F69" i="13"/>
  <c r="E36" i="18" s="1"/>
  <c r="C69" i="13"/>
  <c r="F49" i="13"/>
  <c r="C49" i="13"/>
  <c r="G29" i="13"/>
  <c r="F29" i="13"/>
  <c r="E20" i="18" s="1"/>
  <c r="E29" i="13"/>
  <c r="C29" i="13"/>
  <c r="B29" i="13"/>
  <c r="C14" i="13"/>
  <c r="D14" i="13" s="1"/>
  <c r="E14" i="13" s="1"/>
  <c r="F14" i="13" s="1"/>
  <c r="G14" i="13" s="1"/>
  <c r="B14" i="13"/>
  <c r="A3" i="13"/>
  <c r="G49" i="12"/>
  <c r="F49" i="12"/>
  <c r="C49" i="12"/>
  <c r="G29" i="12"/>
  <c r="F29" i="12"/>
  <c r="J29" i="12" s="1"/>
  <c r="E29" i="12"/>
  <c r="C29" i="12"/>
  <c r="B29" i="12"/>
  <c r="B14" i="12"/>
  <c r="C14" i="12" s="1"/>
  <c r="D14" i="12" s="1"/>
  <c r="E14" i="12" s="1"/>
  <c r="F14" i="12" s="1"/>
  <c r="G14" i="12" s="1"/>
  <c r="A3" i="12"/>
  <c r="G49" i="11"/>
  <c r="F49" i="11"/>
  <c r="C49" i="11"/>
  <c r="G29" i="11"/>
  <c r="F29" i="11"/>
  <c r="E29" i="11"/>
  <c r="C29" i="11"/>
  <c r="B29" i="11"/>
  <c r="F14" i="11"/>
  <c r="G14" i="11" s="1"/>
  <c r="B14" i="11"/>
  <c r="C14" i="11" s="1"/>
  <c r="D14" i="11" s="1"/>
  <c r="E14" i="11" s="1"/>
  <c r="A3" i="11"/>
  <c r="G47" i="10"/>
  <c r="F47" i="10"/>
  <c r="D47" i="10"/>
  <c r="C47" i="10"/>
  <c r="G46" i="10"/>
  <c r="F46" i="10"/>
  <c r="D46" i="10"/>
  <c r="C46" i="10"/>
  <c r="G45" i="10"/>
  <c r="F45" i="10"/>
  <c r="D45" i="10"/>
  <c r="C45" i="10"/>
  <c r="G44" i="10"/>
  <c r="F44" i="10"/>
  <c r="D44" i="10"/>
  <c r="C44" i="10"/>
  <c r="G43" i="10"/>
  <c r="F43" i="10"/>
  <c r="D43" i="10"/>
  <c r="C43" i="10"/>
  <c r="G42" i="10"/>
  <c r="F42" i="10"/>
  <c r="D42" i="10"/>
  <c r="C42" i="10"/>
  <c r="G41" i="10"/>
  <c r="F41" i="10"/>
  <c r="D41" i="10"/>
  <c r="C41" i="10"/>
  <c r="G40" i="10"/>
  <c r="F40" i="10"/>
  <c r="D40" i="10"/>
  <c r="C40" i="10"/>
  <c r="G39" i="10"/>
  <c r="F39" i="10"/>
  <c r="D39" i="10"/>
  <c r="C39" i="10"/>
  <c r="G38" i="10"/>
  <c r="F38" i="10"/>
  <c r="D38" i="10"/>
  <c r="C38" i="10"/>
  <c r="G37" i="10"/>
  <c r="F37" i="10"/>
  <c r="F48" i="10" s="1"/>
  <c r="D37" i="10"/>
  <c r="C37" i="10"/>
  <c r="G36" i="10"/>
  <c r="F36" i="10"/>
  <c r="D36" i="10"/>
  <c r="C36" i="10"/>
  <c r="C48" i="10" s="1"/>
  <c r="G28" i="10"/>
  <c r="F28" i="10"/>
  <c r="E28" i="10"/>
  <c r="D28" i="10"/>
  <c r="C28" i="10"/>
  <c r="B28" i="10"/>
  <c r="G27" i="10"/>
  <c r="F27" i="10"/>
  <c r="E27" i="10"/>
  <c r="D27" i="10"/>
  <c r="C27" i="10"/>
  <c r="B27" i="10"/>
  <c r="G26" i="10"/>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B14" i="10"/>
  <c r="C14" i="10" s="1"/>
  <c r="D14" i="10" s="1"/>
  <c r="E14" i="10" s="1"/>
  <c r="F14" i="10" s="1"/>
  <c r="G14" i="10" s="1"/>
  <c r="A3" i="10"/>
  <c r="G49" i="9"/>
  <c r="C40" i="18" s="1"/>
  <c r="F49" i="9"/>
  <c r="B40" i="18" s="1"/>
  <c r="D40" i="18" s="1"/>
  <c r="F40" i="18" s="1"/>
  <c r="C49" i="9"/>
  <c r="G29" i="9"/>
  <c r="C24" i="18" s="1"/>
  <c r="F29" i="9"/>
  <c r="B24" i="18" s="1"/>
  <c r="E29" i="9"/>
  <c r="C29" i="9"/>
  <c r="B29" i="9"/>
  <c r="C14" i="9"/>
  <c r="D14" i="9" s="1"/>
  <c r="E14" i="9" s="1"/>
  <c r="F14" i="9" s="1"/>
  <c r="G14" i="9" s="1"/>
  <c r="B14" i="9"/>
  <c r="D35" i="9"/>
  <c r="A3" i="9"/>
  <c r="G49" i="8"/>
  <c r="C39" i="18" s="1"/>
  <c r="F49" i="8"/>
  <c r="B39" i="18" s="1"/>
  <c r="C49" i="8"/>
  <c r="G29" i="8"/>
  <c r="C23" i="18" s="1"/>
  <c r="B23" i="18"/>
  <c r="E29" i="8"/>
  <c r="C29" i="8"/>
  <c r="B29" i="8"/>
  <c r="B14" i="8"/>
  <c r="C14" i="8" s="1"/>
  <c r="D14" i="8" s="1"/>
  <c r="E14" i="8" s="1"/>
  <c r="F14" i="8" s="1"/>
  <c r="G14" i="8" s="1"/>
  <c r="A3" i="8"/>
  <c r="G49" i="7"/>
  <c r="C38" i="18" s="1"/>
  <c r="F49" i="7"/>
  <c r="B38" i="18" s="1"/>
  <c r="D38" i="18" s="1"/>
  <c r="F38" i="18" s="1"/>
  <c r="C49" i="7"/>
  <c r="G29" i="7"/>
  <c r="C22" i="18" s="1"/>
  <c r="F29" i="7"/>
  <c r="B22" i="18" s="1"/>
  <c r="D22" i="18" s="1"/>
  <c r="E29" i="7"/>
  <c r="C29" i="7"/>
  <c r="B29" i="7"/>
  <c r="B14" i="7"/>
  <c r="C14" i="7" s="1"/>
  <c r="D14" i="7" s="1"/>
  <c r="E14" i="7" s="1"/>
  <c r="F14" i="7" s="1"/>
  <c r="G14" i="7" s="1"/>
  <c r="A3" i="7"/>
  <c r="G49" i="6"/>
  <c r="C37" i="18" s="1"/>
  <c r="F49" i="6"/>
  <c r="B37" i="18" s="1"/>
  <c r="C49" i="6"/>
  <c r="G29" i="6"/>
  <c r="C21" i="18" s="1"/>
  <c r="F29" i="6"/>
  <c r="B21" i="18" s="1"/>
  <c r="D21" i="18" s="1"/>
  <c r="E29" i="6"/>
  <c r="C29" i="6"/>
  <c r="B29" i="6"/>
  <c r="B14" i="6"/>
  <c r="C14" i="6" s="1"/>
  <c r="D14" i="6" s="1"/>
  <c r="E14" i="6" s="1"/>
  <c r="F14" i="6" s="1"/>
  <c r="G14" i="6" s="1"/>
  <c r="A3" i="6"/>
  <c r="G69" i="5"/>
  <c r="C36" i="18" s="1"/>
  <c r="F69" i="5"/>
  <c r="B36" i="18" s="1"/>
  <c r="D36" i="18" s="1"/>
  <c r="F36" i="18" s="1"/>
  <c r="C69" i="5"/>
  <c r="F49" i="5"/>
  <c r="C49" i="5"/>
  <c r="G29" i="5"/>
  <c r="C20" i="18" s="1"/>
  <c r="F29" i="5"/>
  <c r="B20" i="18" s="1"/>
  <c r="E29" i="5"/>
  <c r="C29" i="5"/>
  <c r="B29" i="5"/>
  <c r="B14" i="5"/>
  <c r="C14" i="5" s="1"/>
  <c r="D14" i="5" s="1"/>
  <c r="E14" i="5" s="1"/>
  <c r="F14" i="5" s="1"/>
  <c r="G14" i="5" s="1"/>
  <c r="A3" i="5"/>
  <c r="G49" i="4"/>
  <c r="C35" i="18" s="1"/>
  <c r="F49" i="4"/>
  <c r="B35" i="18" s="1"/>
  <c r="D35" i="18" s="1"/>
  <c r="C49" i="4"/>
  <c r="G29" i="4"/>
  <c r="C19" i="18" s="1"/>
  <c r="F29" i="4"/>
  <c r="B19" i="18" s="1"/>
  <c r="E29" i="4"/>
  <c r="C29" i="4"/>
  <c r="B29" i="4"/>
  <c r="B14" i="4"/>
  <c r="C14" i="4" s="1"/>
  <c r="D14" i="4" s="1"/>
  <c r="E14" i="4" s="1"/>
  <c r="F14" i="4" s="1"/>
  <c r="G14" i="4" s="1"/>
  <c r="A3" i="4"/>
  <c r="G49" i="3"/>
  <c r="C34" i="18" s="1"/>
  <c r="F49" i="3"/>
  <c r="B34" i="18" s="1"/>
  <c r="C49" i="3"/>
  <c r="G29" i="3"/>
  <c r="C18" i="18" s="1"/>
  <c r="F29" i="3"/>
  <c r="B18" i="18" s="1"/>
  <c r="E29" i="3"/>
  <c r="C29" i="3"/>
  <c r="B29" i="3"/>
  <c r="C14" i="3"/>
  <c r="D14" i="3" s="1"/>
  <c r="E14" i="3" s="1"/>
  <c r="F14" i="3" s="1"/>
  <c r="G14" i="3" s="1"/>
  <c r="B14" i="3"/>
  <c r="A3" i="3"/>
  <c r="G47" i="2"/>
  <c r="F47" i="2"/>
  <c r="D47" i="2"/>
  <c r="C47" i="2"/>
  <c r="G46" i="2"/>
  <c r="F46" i="2"/>
  <c r="D46" i="2"/>
  <c r="C46" i="2"/>
  <c r="G45" i="2"/>
  <c r="F45" i="2"/>
  <c r="D45" i="2"/>
  <c r="C45" i="2"/>
  <c r="G44" i="2"/>
  <c r="F44" i="2"/>
  <c r="D44" i="2"/>
  <c r="C44" i="2"/>
  <c r="G43" i="2"/>
  <c r="F43" i="2"/>
  <c r="D43" i="2"/>
  <c r="C43" i="2"/>
  <c r="G42" i="2"/>
  <c r="F42" i="2"/>
  <c r="D42" i="2"/>
  <c r="C42" i="2"/>
  <c r="G41" i="2"/>
  <c r="F41" i="2"/>
  <c r="D41" i="2"/>
  <c r="C41" i="2"/>
  <c r="G40" i="2"/>
  <c r="F40" i="2"/>
  <c r="D40" i="2"/>
  <c r="C40" i="2"/>
  <c r="G39" i="2"/>
  <c r="F39" i="2"/>
  <c r="D39" i="2"/>
  <c r="C39" i="2"/>
  <c r="G38" i="2"/>
  <c r="F38" i="2"/>
  <c r="D38" i="2"/>
  <c r="C38" i="2"/>
  <c r="G37" i="2"/>
  <c r="F37" i="2"/>
  <c r="D37" i="2"/>
  <c r="C37" i="2"/>
  <c r="G36" i="2"/>
  <c r="F36" i="2"/>
  <c r="D36" i="2"/>
  <c r="C36" i="2"/>
  <c r="G28" i="2"/>
  <c r="F28" i="2"/>
  <c r="E28" i="2"/>
  <c r="D28" i="2"/>
  <c r="C28" i="2"/>
  <c r="B28" i="2"/>
  <c r="G27" i="2"/>
  <c r="F27" i="2"/>
  <c r="E27" i="2"/>
  <c r="D27" i="2"/>
  <c r="C27" i="2"/>
  <c r="B27" i="2"/>
  <c r="G26" i="2"/>
  <c r="F26" i="2"/>
  <c r="E26" i="2"/>
  <c r="D26" i="2"/>
  <c r="C26" i="2"/>
  <c r="B26" i="2"/>
  <c r="G25" i="2"/>
  <c r="F25" i="2"/>
  <c r="E25" i="2"/>
  <c r="D25" i="2"/>
  <c r="C25" i="2"/>
  <c r="B25" i="2"/>
  <c r="G24" i="2"/>
  <c r="F24" i="2"/>
  <c r="E24" i="2"/>
  <c r="D24" i="2"/>
  <c r="C24" i="2"/>
  <c r="B24" i="2"/>
  <c r="G23" i="2"/>
  <c r="F23" i="2"/>
  <c r="E23" i="2"/>
  <c r="D23" i="2"/>
  <c r="C23" i="2"/>
  <c r="B23" i="2"/>
  <c r="G22" i="2"/>
  <c r="F22" i="2"/>
  <c r="E22" i="2"/>
  <c r="D22" i="2"/>
  <c r="C22" i="2"/>
  <c r="B22" i="2"/>
  <c r="G21" i="2"/>
  <c r="F21" i="2"/>
  <c r="E21" i="2"/>
  <c r="D21" i="2"/>
  <c r="C21" i="2"/>
  <c r="B21" i="2"/>
  <c r="G20" i="2"/>
  <c r="F20" i="2"/>
  <c r="E20" i="2"/>
  <c r="D20" i="2"/>
  <c r="C20" i="2"/>
  <c r="B20" i="2"/>
  <c r="G19" i="2"/>
  <c r="F19" i="2"/>
  <c r="E19" i="2"/>
  <c r="D19" i="2"/>
  <c r="C19" i="2"/>
  <c r="B19" i="2"/>
  <c r="G18" i="2"/>
  <c r="F18" i="2"/>
  <c r="E18" i="2"/>
  <c r="D18" i="2"/>
  <c r="C18" i="2"/>
  <c r="B18" i="2"/>
  <c r="G17" i="2"/>
  <c r="F17" i="2"/>
  <c r="E17" i="2"/>
  <c r="D17" i="2"/>
  <c r="C17" i="2"/>
  <c r="B17" i="2"/>
  <c r="B14" i="2"/>
  <c r="C14" i="2" s="1"/>
  <c r="D14" i="2" s="1"/>
  <c r="E14" i="2" s="1"/>
  <c r="F14" i="2" s="1"/>
  <c r="G14" i="2" s="1"/>
  <c r="A3" i="2"/>
  <c r="E39" i="18" l="1"/>
  <c r="F21" i="18"/>
  <c r="B15" i="18"/>
  <c r="B31" i="18"/>
  <c r="C31" i="18"/>
  <c r="C15" i="18"/>
  <c r="E15" i="18"/>
  <c r="E31" i="18"/>
  <c r="D24" i="18"/>
  <c r="C29" i="10"/>
  <c r="G35" i="11"/>
  <c r="C48" i="2"/>
  <c r="D20" i="18"/>
  <c r="F20" i="18" s="1"/>
  <c r="G48" i="10"/>
  <c r="E19" i="18"/>
  <c r="E21" i="18"/>
  <c r="G29" i="10"/>
  <c r="A15" i="2"/>
  <c r="A34" i="2"/>
  <c r="F29" i="10"/>
  <c r="K29" i="10" s="1"/>
  <c r="J29" i="11"/>
  <c r="A36" i="2"/>
  <c r="A37" i="2" s="1"/>
  <c r="A38" i="2" s="1"/>
  <c r="A39" i="2" s="1"/>
  <c r="A40" i="2" s="1"/>
  <c r="A41" i="2" s="1"/>
  <c r="A42" i="2" s="1"/>
  <c r="A43" i="2" s="1"/>
  <c r="A44" i="2" s="1"/>
  <c r="A45" i="2" s="1"/>
  <c r="A46" i="2" s="1"/>
  <c r="D34" i="2"/>
  <c r="F48" i="2"/>
  <c r="E29" i="2"/>
  <c r="C29" i="2"/>
  <c r="G29" i="2"/>
  <c r="C25" i="18"/>
  <c r="G48" i="2"/>
  <c r="C41" i="18"/>
  <c r="B29" i="2"/>
  <c r="F29" i="2"/>
  <c r="G15" i="17"/>
  <c r="C15" i="17"/>
  <c r="A17" i="6"/>
  <c r="A18" i="6" s="1"/>
  <c r="A19" i="6" s="1"/>
  <c r="A20" i="6" s="1"/>
  <c r="A21" i="6" s="1"/>
  <c r="A22" i="6" s="1"/>
  <c r="A23" i="6" s="1"/>
  <c r="A24" i="6" s="1"/>
  <c r="A25" i="6" s="1"/>
  <c r="A26" i="6" s="1"/>
  <c r="A27" i="6" s="1"/>
  <c r="A37" i="7"/>
  <c r="A38" i="7" s="1"/>
  <c r="A39" i="7" s="1"/>
  <c r="A40" i="7" s="1"/>
  <c r="A41" i="7" s="1"/>
  <c r="A42" i="7" s="1"/>
  <c r="A43" i="7" s="1"/>
  <c r="A44" i="7" s="1"/>
  <c r="A45" i="7" s="1"/>
  <c r="A46" i="7" s="1"/>
  <c r="A47" i="7" s="1"/>
  <c r="A15" i="7"/>
  <c r="A55" i="13"/>
  <c r="A37" i="16"/>
  <c r="A38" i="16" s="1"/>
  <c r="A39" i="16" s="1"/>
  <c r="A40" i="16" s="1"/>
  <c r="A41" i="16" s="1"/>
  <c r="A42" i="16" s="1"/>
  <c r="A43" i="16" s="1"/>
  <c r="A44" i="16" s="1"/>
  <c r="A45" i="16" s="1"/>
  <c r="A46" i="16" s="1"/>
  <c r="A47" i="16" s="1"/>
  <c r="D15" i="12"/>
  <c r="F35" i="12"/>
  <c r="D35" i="13"/>
  <c r="A57" i="13"/>
  <c r="A58" i="13" s="1"/>
  <c r="A59" i="13" s="1"/>
  <c r="A60" i="13" s="1"/>
  <c r="A61" i="13" s="1"/>
  <c r="A62" i="13" s="1"/>
  <c r="A63" i="13" s="1"/>
  <c r="A64" i="13" s="1"/>
  <c r="A65" i="13" s="1"/>
  <c r="A66" i="13" s="1"/>
  <c r="A67" i="13" s="1"/>
  <c r="A35" i="9"/>
  <c r="E15" i="12"/>
  <c r="G35" i="12"/>
  <c r="G35" i="3"/>
  <c r="G35" i="4"/>
  <c r="D15" i="3"/>
  <c r="A15" i="4"/>
  <c r="A37" i="4"/>
  <c r="A38" i="4" s="1"/>
  <c r="A39" i="4" s="1"/>
  <c r="A40" i="4" s="1"/>
  <c r="A41" i="4" s="1"/>
  <c r="A42" i="4" s="1"/>
  <c r="A43" i="4" s="1"/>
  <c r="A44" i="4" s="1"/>
  <c r="A45" i="4" s="1"/>
  <c r="A46" i="4" s="1"/>
  <c r="A47" i="4" s="1"/>
  <c r="F15" i="8"/>
  <c r="D15" i="4"/>
  <c r="A35" i="4"/>
  <c r="D15" i="9"/>
  <c r="A35" i="3"/>
  <c r="E15" i="4"/>
  <c r="F35" i="4"/>
  <c r="C15" i="6"/>
  <c r="D35" i="8"/>
  <c r="E15" i="9"/>
  <c r="C35" i="9"/>
  <c r="G15" i="4"/>
  <c r="C15" i="8"/>
  <c r="F35" i="8"/>
  <c r="A17" i="9"/>
  <c r="A18" i="9" s="1"/>
  <c r="A19" i="9" s="1"/>
  <c r="A20" i="9" s="1"/>
  <c r="A21" i="9" s="1"/>
  <c r="A22" i="9" s="1"/>
  <c r="A23" i="9" s="1"/>
  <c r="A24" i="9" s="1"/>
  <c r="A25" i="9" s="1"/>
  <c r="A26" i="9" s="1"/>
  <c r="A27" i="9" s="1"/>
  <c r="G35" i="9"/>
  <c r="C34" i="10"/>
  <c r="C15" i="12"/>
  <c r="A17" i="13"/>
  <c r="A18" i="13" s="1"/>
  <c r="A19" i="13" s="1"/>
  <c r="A20" i="13" s="1"/>
  <c r="A21" i="13" s="1"/>
  <c r="A22" i="13" s="1"/>
  <c r="A23" i="13" s="1"/>
  <c r="A24" i="13" s="1"/>
  <c r="A25" i="13" s="1"/>
  <c r="A26" i="13" s="1"/>
  <c r="A27" i="13" s="1"/>
  <c r="A15" i="16"/>
  <c r="D35" i="11"/>
  <c r="E15" i="14"/>
  <c r="F35" i="14"/>
  <c r="C15" i="15"/>
  <c r="A36" i="10"/>
  <c r="A37" i="10" s="1"/>
  <c r="A38" i="10" s="1"/>
  <c r="A39" i="10" s="1"/>
  <c r="A40" i="10" s="1"/>
  <c r="A41" i="10" s="1"/>
  <c r="A42" i="10" s="1"/>
  <c r="A43" i="10" s="1"/>
  <c r="A44" i="10" s="1"/>
  <c r="A45" i="10" s="1"/>
  <c r="A46" i="10" s="1"/>
  <c r="A37" i="14"/>
  <c r="A38" i="14" s="1"/>
  <c r="A39" i="14" s="1"/>
  <c r="A40" i="14" s="1"/>
  <c r="A41" i="14" s="1"/>
  <c r="A42" i="14" s="1"/>
  <c r="A43" i="14" s="1"/>
  <c r="A44" i="14" s="1"/>
  <c r="A45" i="14" s="1"/>
  <c r="A46" i="14" s="1"/>
  <c r="A47" i="14" s="1"/>
  <c r="D15" i="15"/>
  <c r="F35" i="15"/>
  <c r="E15" i="16"/>
  <c r="E15" i="7"/>
  <c r="C35" i="7"/>
  <c r="A17" i="11"/>
  <c r="A18" i="11" s="1"/>
  <c r="A19" i="11" s="1"/>
  <c r="A20" i="11" s="1"/>
  <c r="A21" i="11" s="1"/>
  <c r="A22" i="11" s="1"/>
  <c r="A23" i="11" s="1"/>
  <c r="A24" i="11" s="1"/>
  <c r="A25" i="11" s="1"/>
  <c r="A26" i="11" s="1"/>
  <c r="A27" i="11" s="1"/>
  <c r="A15" i="14"/>
  <c r="E15" i="15"/>
  <c r="D15" i="11"/>
  <c r="D15" i="7"/>
  <c r="A35" i="7"/>
  <c r="G15" i="11"/>
  <c r="F35" i="11"/>
  <c r="G15" i="14"/>
  <c r="A17" i="3"/>
  <c r="A18" i="3" s="1"/>
  <c r="A19" i="3" s="1"/>
  <c r="A20" i="3" s="1"/>
  <c r="A21" i="3" s="1"/>
  <c r="A22" i="3" s="1"/>
  <c r="A23" i="3" s="1"/>
  <c r="A24" i="3" s="1"/>
  <c r="A25" i="3" s="1"/>
  <c r="A26" i="3" s="1"/>
  <c r="A27" i="3" s="1"/>
  <c r="C15" i="4"/>
  <c r="A17" i="4"/>
  <c r="A18" i="4" s="1"/>
  <c r="A19" i="4" s="1"/>
  <c r="A20" i="4" s="1"/>
  <c r="A21" i="4" s="1"/>
  <c r="A22" i="4" s="1"/>
  <c r="A23" i="4" s="1"/>
  <c r="A24" i="4" s="1"/>
  <c r="A25" i="4" s="1"/>
  <c r="A26" i="4" s="1"/>
  <c r="A27" i="4" s="1"/>
  <c r="C35" i="4"/>
  <c r="A17" i="7"/>
  <c r="A18" i="7" s="1"/>
  <c r="A19" i="7" s="1"/>
  <c r="A20" i="7" s="1"/>
  <c r="A21" i="7" s="1"/>
  <c r="A22" i="7" s="1"/>
  <c r="A23" i="7" s="1"/>
  <c r="A24" i="7" s="1"/>
  <c r="A25" i="7" s="1"/>
  <c r="A26" i="7" s="1"/>
  <c r="A27" i="7" s="1"/>
  <c r="G35" i="7"/>
  <c r="A15" i="9"/>
  <c r="A37" i="9"/>
  <c r="A38" i="9" s="1"/>
  <c r="A39" i="9" s="1"/>
  <c r="A40" i="9" s="1"/>
  <c r="A41" i="9" s="1"/>
  <c r="A42" i="9" s="1"/>
  <c r="A43" i="9" s="1"/>
  <c r="A44" i="9" s="1"/>
  <c r="A45" i="9" s="1"/>
  <c r="A46" i="9" s="1"/>
  <c r="A47" i="9" s="1"/>
  <c r="C15" i="11"/>
  <c r="A15" i="12"/>
  <c r="A17" i="12"/>
  <c r="A18" i="12" s="1"/>
  <c r="A19" i="12" s="1"/>
  <c r="A20" i="12" s="1"/>
  <c r="A21" i="12" s="1"/>
  <c r="A22" i="12" s="1"/>
  <c r="A23" i="12" s="1"/>
  <c r="A24" i="12" s="1"/>
  <c r="A25" i="12" s="1"/>
  <c r="A26" i="12" s="1"/>
  <c r="A27" i="12" s="1"/>
  <c r="B15" i="13"/>
  <c r="C15" i="14"/>
  <c r="C35" i="14"/>
  <c r="A15" i="15"/>
  <c r="G15" i="15"/>
  <c r="C35" i="16"/>
  <c r="F35" i="17"/>
  <c r="E15" i="5"/>
  <c r="G15" i="2"/>
  <c r="F34" i="2"/>
  <c r="A15" i="3"/>
  <c r="E15" i="3"/>
  <c r="C35" i="3"/>
  <c r="A37" i="3"/>
  <c r="A38" i="3" s="1"/>
  <c r="A39" i="3" s="1"/>
  <c r="A40" i="3" s="1"/>
  <c r="A41" i="3" s="1"/>
  <c r="A42" i="3" s="1"/>
  <c r="A43" i="3" s="1"/>
  <c r="A44" i="3" s="1"/>
  <c r="A45" i="3" s="1"/>
  <c r="A46" i="3" s="1"/>
  <c r="A47" i="3" s="1"/>
  <c r="B41" i="18"/>
  <c r="A15" i="5"/>
  <c r="F15" i="5"/>
  <c r="D35" i="5"/>
  <c r="A55" i="5"/>
  <c r="A57" i="5"/>
  <c r="A58" i="5" s="1"/>
  <c r="A59" i="5" s="1"/>
  <c r="A60" i="5" s="1"/>
  <c r="A61" i="5" s="1"/>
  <c r="A62" i="5" s="1"/>
  <c r="A63" i="5" s="1"/>
  <c r="A64" i="5" s="1"/>
  <c r="A65" i="5" s="1"/>
  <c r="A66" i="5" s="1"/>
  <c r="A67" i="5" s="1"/>
  <c r="G35" i="6"/>
  <c r="A35" i="6"/>
  <c r="A37" i="6"/>
  <c r="A38" i="6" s="1"/>
  <c r="A39" i="6" s="1"/>
  <c r="A40" i="6" s="1"/>
  <c r="A41" i="6" s="1"/>
  <c r="A42" i="6" s="1"/>
  <c r="A43" i="6" s="1"/>
  <c r="A44" i="6" s="1"/>
  <c r="A45" i="6" s="1"/>
  <c r="A46" i="6" s="1"/>
  <c r="A47" i="6" s="1"/>
  <c r="C35" i="6"/>
  <c r="E15" i="6"/>
  <c r="A15" i="6"/>
  <c r="D15" i="6"/>
  <c r="F35" i="6"/>
  <c r="G55" i="5"/>
  <c r="A17" i="2"/>
  <c r="A18" i="2" s="1"/>
  <c r="A19" i="2" s="1"/>
  <c r="A20" i="2" s="1"/>
  <c r="A21" i="2" s="1"/>
  <c r="A22" i="2" s="1"/>
  <c r="A23" i="2" s="1"/>
  <c r="A24" i="2" s="1"/>
  <c r="A25" i="2" s="1"/>
  <c r="A26" i="2" s="1"/>
  <c r="A27" i="2" s="1"/>
  <c r="G34" i="2"/>
  <c r="B15" i="3"/>
  <c r="D18" i="18"/>
  <c r="B25" i="18"/>
  <c r="B15" i="5"/>
  <c r="G15" i="5"/>
  <c r="F35" i="5"/>
  <c r="F15" i="6"/>
  <c r="B29" i="10"/>
  <c r="B15" i="2"/>
  <c r="F15" i="2"/>
  <c r="F55" i="5"/>
  <c r="A37" i="5"/>
  <c r="A38" i="5" s="1"/>
  <c r="A39" i="5" s="1"/>
  <c r="A40" i="5" s="1"/>
  <c r="A41" i="5" s="1"/>
  <c r="A42" i="5" s="1"/>
  <c r="A43" i="5" s="1"/>
  <c r="A44" i="5" s="1"/>
  <c r="A45" i="5" s="1"/>
  <c r="A46" i="5" s="1"/>
  <c r="A47" i="5" s="1"/>
  <c r="A35" i="5"/>
  <c r="A17" i="5"/>
  <c r="A18" i="5" s="1"/>
  <c r="A19" i="5" s="1"/>
  <c r="A20" i="5" s="1"/>
  <c r="A21" i="5" s="1"/>
  <c r="A22" i="5" s="1"/>
  <c r="A23" i="5" s="1"/>
  <c r="A24" i="5" s="1"/>
  <c r="A25" i="5" s="1"/>
  <c r="A26" i="5" s="1"/>
  <c r="A27" i="5" s="1"/>
  <c r="D15" i="5"/>
  <c r="C35" i="5"/>
  <c r="C15" i="2"/>
  <c r="D15" i="2"/>
  <c r="F15" i="3"/>
  <c r="D35" i="3"/>
  <c r="E15" i="2"/>
  <c r="C34" i="2"/>
  <c r="C15" i="3"/>
  <c r="G15" i="3"/>
  <c r="C15" i="5"/>
  <c r="D55" i="5"/>
  <c r="B15" i="6"/>
  <c r="G15" i="6"/>
  <c r="G35" i="8"/>
  <c r="A35" i="8"/>
  <c r="A17" i="8"/>
  <c r="A18" i="8" s="1"/>
  <c r="A19" i="8" s="1"/>
  <c r="A20" i="8" s="1"/>
  <c r="A21" i="8" s="1"/>
  <c r="A22" i="8" s="1"/>
  <c r="A23" i="8" s="1"/>
  <c r="A24" i="8" s="1"/>
  <c r="A25" i="8" s="1"/>
  <c r="A26" i="8" s="1"/>
  <c r="A27" i="8" s="1"/>
  <c r="D15" i="8"/>
  <c r="A37" i="8"/>
  <c r="A38" i="8" s="1"/>
  <c r="A39" i="8" s="1"/>
  <c r="A40" i="8" s="1"/>
  <c r="A41" i="8" s="1"/>
  <c r="A42" i="8" s="1"/>
  <c r="A43" i="8" s="1"/>
  <c r="A44" i="8" s="1"/>
  <c r="A45" i="8" s="1"/>
  <c r="A46" i="8" s="1"/>
  <c r="A47" i="8" s="1"/>
  <c r="C35" i="8"/>
  <c r="E15" i="8"/>
  <c r="A15" i="8"/>
  <c r="B15" i="8"/>
  <c r="D23" i="18"/>
  <c r="F23" i="18" s="1"/>
  <c r="F34" i="10"/>
  <c r="A17" i="10"/>
  <c r="A18" i="10" s="1"/>
  <c r="A19" i="10" s="1"/>
  <c r="A20" i="10" s="1"/>
  <c r="A21" i="10" s="1"/>
  <c r="A22" i="10" s="1"/>
  <c r="A23" i="10" s="1"/>
  <c r="A24" i="10" s="1"/>
  <c r="A25" i="10" s="1"/>
  <c r="A26" i="10" s="1"/>
  <c r="A27" i="10" s="1"/>
  <c r="D15" i="10"/>
  <c r="D34" i="10"/>
  <c r="G15" i="10"/>
  <c r="C15" i="10"/>
  <c r="G34" i="10"/>
  <c r="A34" i="10"/>
  <c r="E15" i="10"/>
  <c r="A15" i="10"/>
  <c r="F15" i="10"/>
  <c r="E29" i="10"/>
  <c r="F22" i="18"/>
  <c r="B15" i="4"/>
  <c r="F15" i="4"/>
  <c r="D19" i="18"/>
  <c r="F19" i="18" s="1"/>
  <c r="D37" i="18"/>
  <c r="F37" i="18" s="1"/>
  <c r="C15" i="7"/>
  <c r="G15" i="7"/>
  <c r="F35" i="7"/>
  <c r="D39" i="18"/>
  <c r="F39" i="18" s="1"/>
  <c r="C15" i="9"/>
  <c r="G15" i="9"/>
  <c r="F35" i="9"/>
  <c r="B15" i="11"/>
  <c r="F15" i="11"/>
  <c r="E18" i="18"/>
  <c r="C35" i="11"/>
  <c r="A37" i="11"/>
  <c r="A38" i="11" s="1"/>
  <c r="A39" i="11" s="1"/>
  <c r="A40" i="11" s="1"/>
  <c r="A41" i="11" s="1"/>
  <c r="A42" i="11" s="1"/>
  <c r="A43" i="11" s="1"/>
  <c r="A44" i="11" s="1"/>
  <c r="A45" i="11" s="1"/>
  <c r="A46" i="11" s="1"/>
  <c r="A47" i="11" s="1"/>
  <c r="E34" i="18"/>
  <c r="A15" i="13"/>
  <c r="F15" i="13"/>
  <c r="C35" i="13"/>
  <c r="D55" i="13"/>
  <c r="F35" i="13"/>
  <c r="G15" i="13"/>
  <c r="C15" i="13"/>
  <c r="D15" i="13"/>
  <c r="A37" i="13"/>
  <c r="A38" i="13" s="1"/>
  <c r="A39" i="13" s="1"/>
  <c r="A40" i="13" s="1"/>
  <c r="A41" i="13" s="1"/>
  <c r="A42" i="13" s="1"/>
  <c r="A43" i="13" s="1"/>
  <c r="A44" i="13" s="1"/>
  <c r="A45" i="13" s="1"/>
  <c r="A46" i="13" s="1"/>
  <c r="A47" i="13" s="1"/>
  <c r="C55" i="13"/>
  <c r="E24" i="18"/>
  <c r="F24" i="18" s="1"/>
  <c r="B15" i="7"/>
  <c r="F15" i="7"/>
  <c r="B15" i="9"/>
  <c r="F15" i="9"/>
  <c r="E15" i="11"/>
  <c r="A35" i="11"/>
  <c r="A37" i="12"/>
  <c r="A38" i="12" s="1"/>
  <c r="A39" i="12" s="1"/>
  <c r="A40" i="12" s="1"/>
  <c r="A41" i="12" s="1"/>
  <c r="A42" i="12" s="1"/>
  <c r="A43" i="12" s="1"/>
  <c r="A44" i="12" s="1"/>
  <c r="A45" i="12" s="1"/>
  <c r="A46" i="12" s="1"/>
  <c r="A47" i="12" s="1"/>
  <c r="C35" i="12"/>
  <c r="F15" i="12"/>
  <c r="B15" i="12"/>
  <c r="G15" i="12"/>
  <c r="D35" i="12"/>
  <c r="E35" i="18"/>
  <c r="F35" i="18" s="1"/>
  <c r="E15" i="13"/>
  <c r="A35" i="13"/>
  <c r="F55" i="13"/>
  <c r="D15" i="14"/>
  <c r="A17" i="14"/>
  <c r="A18" i="14" s="1"/>
  <c r="A19" i="14" s="1"/>
  <c r="A20" i="14" s="1"/>
  <c r="A21" i="14" s="1"/>
  <c r="A22" i="14" s="1"/>
  <c r="A23" i="14" s="1"/>
  <c r="A24" i="14" s="1"/>
  <c r="A25" i="14" s="1"/>
  <c r="A26" i="14" s="1"/>
  <c r="A27" i="14" s="1"/>
  <c r="A35" i="14"/>
  <c r="G35" i="14"/>
  <c r="B15" i="15"/>
  <c r="F15" i="15"/>
  <c r="D35" i="15"/>
  <c r="D15" i="16"/>
  <c r="A17" i="16"/>
  <c r="A18" i="16" s="1"/>
  <c r="A19" i="16" s="1"/>
  <c r="A20" i="16" s="1"/>
  <c r="A21" i="16" s="1"/>
  <c r="A22" i="16" s="1"/>
  <c r="A23" i="16" s="1"/>
  <c r="A24" i="16" s="1"/>
  <c r="A25" i="16" s="1"/>
  <c r="A26" i="16" s="1"/>
  <c r="A27" i="16" s="1"/>
  <c r="A35" i="16"/>
  <c r="G35" i="16"/>
  <c r="B15" i="17"/>
  <c r="F15" i="17"/>
  <c r="D35" i="17"/>
  <c r="F15" i="18"/>
  <c r="D31" i="18"/>
  <c r="B15" i="14"/>
  <c r="F15" i="14"/>
  <c r="A17" i="15"/>
  <c r="A18" i="15" s="1"/>
  <c r="A19" i="15" s="1"/>
  <c r="A20" i="15" s="1"/>
  <c r="A21" i="15" s="1"/>
  <c r="A22" i="15" s="1"/>
  <c r="A23" i="15" s="1"/>
  <c r="A24" i="15" s="1"/>
  <c r="A25" i="15" s="1"/>
  <c r="A26" i="15" s="1"/>
  <c r="A27" i="15" s="1"/>
  <c r="A35" i="15"/>
  <c r="G35" i="15"/>
  <c r="B15" i="16"/>
  <c r="F15" i="16"/>
  <c r="D35" i="16"/>
  <c r="D15" i="17"/>
  <c r="A17" i="17"/>
  <c r="A18" i="17" s="1"/>
  <c r="A19" i="17" s="1"/>
  <c r="A20" i="17" s="1"/>
  <c r="A21" i="17" s="1"/>
  <c r="A22" i="17" s="1"/>
  <c r="A23" i="17" s="1"/>
  <c r="A24" i="17" s="1"/>
  <c r="A25" i="17" s="1"/>
  <c r="A26" i="17" s="1"/>
  <c r="A27" i="17" s="1"/>
  <c r="A35" i="17"/>
  <c r="G35" i="17"/>
  <c r="D15" i="18"/>
  <c r="F31" i="18"/>
  <c r="C35" i="15"/>
  <c r="C15" i="16"/>
  <c r="G15" i="16"/>
  <c r="A15" i="17"/>
  <c r="E15" i="17"/>
  <c r="C35" i="17"/>
  <c r="E25" i="18" l="1"/>
  <c r="D41" i="18"/>
  <c r="E41" i="18"/>
  <c r="F34" i="18"/>
  <c r="F41" i="18" s="1"/>
  <c r="D25" i="18"/>
  <c r="F18" i="18"/>
  <c r="F25" i="18" s="1"/>
</calcChain>
</file>

<file path=xl/sharedStrings.xml><?xml version="1.0" encoding="utf-8"?>
<sst xmlns="http://schemas.openxmlformats.org/spreadsheetml/2006/main" count="1219" uniqueCount="226">
  <si>
    <t>Of</t>
  </si>
  <si>
    <t>Bankers Insurance Company of Trinidad and Tobago Limited</t>
  </si>
  <si>
    <t>Export-Import Bank of Trinidad and Tobago (Eximbank) Limited</t>
  </si>
  <si>
    <t>Furness Anchorage General Insurance Limited</t>
  </si>
  <si>
    <t>Guardian General Insurance Limited</t>
  </si>
  <si>
    <t>Gulf Insurance Limited</t>
  </si>
  <si>
    <t>The Beacon Insurance Company Limited</t>
  </si>
  <si>
    <t xml:space="preserve">Date Submitted </t>
  </si>
  <si>
    <t>The New India Assurance Company (Trinidad and Tobago) Limited</t>
  </si>
  <si>
    <t>DD/MMMM/YYYY</t>
  </si>
  <si>
    <t>The Presidential Insurance Company Limited</t>
  </si>
  <si>
    <t>Insurance Act, 2018</t>
  </si>
  <si>
    <t>50.20</t>
  </si>
  <si>
    <t xml:space="preserve">Section 212 </t>
  </si>
  <si>
    <t>STATEMENT OF CLAIMS PAID AND OUTSTANDING IN RESPECT OF TRINIDAD AND TOBAGO BUSINESS</t>
  </si>
  <si>
    <t>Class of Insurance:</t>
  </si>
  <si>
    <t>ALL CLASSES</t>
  </si>
  <si>
    <t>Table 1.0 - Data GROSS of Reinsurance and Non-Reinsurance Recoveries</t>
  </si>
  <si>
    <t>#</t>
  </si>
  <si>
    <t>$</t>
  </si>
  <si>
    <t>Unknown</t>
  </si>
  <si>
    <t>TOTAL</t>
  </si>
  <si>
    <t>Table 2.0 - Data NET of Reinsurance and Non-Reinsurance Recoveries</t>
  </si>
  <si>
    <t>(Next page is 50.21)</t>
  </si>
  <si>
    <t>50.21</t>
  </si>
  <si>
    <t>LIABILITY</t>
  </si>
  <si>
    <t>(Next page is 50.22)</t>
  </si>
  <si>
    <t>50.22</t>
  </si>
  <si>
    <t xml:space="preserve"> STATEMENT OF CLAIMS PAID AND OUTSTANDING IN RESPECT OF TRINIDAD AND TOBAGO BUSINESS</t>
  </si>
  <si>
    <t>MARINE, AVIATION, TRANSPORTATION</t>
  </si>
  <si>
    <t>(Next page is 50.23)</t>
  </si>
  <si>
    <t>50.23</t>
  </si>
  <si>
    <t>MOTOR VEHICLE</t>
  </si>
  <si>
    <t>Table 1.1 - Data in respect of Non-Reinsurance Recoveries</t>
  </si>
  <si>
    <t>a</t>
  </si>
  <si>
    <t>b</t>
  </si>
  <si>
    <t>c</t>
  </si>
  <si>
    <t>d</t>
  </si>
  <si>
    <t>(Next page is 50.24)</t>
  </si>
  <si>
    <t>50.24</t>
  </si>
  <si>
    <t>PECUNIARY LOSS</t>
  </si>
  <si>
    <t>(Next page is 50.25)</t>
  </si>
  <si>
    <t>50.25</t>
  </si>
  <si>
    <t>PERSONAL ACCIDENT</t>
  </si>
  <si>
    <t>(Next page is 50.26)</t>
  </si>
  <si>
    <t>50.26</t>
  </si>
  <si>
    <t>PROPERTY</t>
  </si>
  <si>
    <t>(Next page is 50.27)</t>
  </si>
  <si>
    <t>50.27</t>
  </si>
  <si>
    <t>WORKERS COMPENSATION</t>
  </si>
  <si>
    <t>(Next page is 50.30)</t>
  </si>
  <si>
    <t>50.30</t>
  </si>
  <si>
    <t xml:space="preserve"> STATEMENT OF CLAIMS PAID AND OUTSTANDING IN RESPECT OF NON - TRINIDAD AND TOBAGO BUSINESS</t>
  </si>
  <si>
    <t>(Next page is 50.31)</t>
  </si>
  <si>
    <t>50.31</t>
  </si>
  <si>
    <t>(Next page is 50.32)</t>
  </si>
  <si>
    <t>50.32</t>
  </si>
  <si>
    <t>(Next page is 50.33)</t>
  </si>
  <si>
    <t>50.33</t>
  </si>
  <si>
    <t>(Next page is 50.34)</t>
  </si>
  <si>
    <t>50.34</t>
  </si>
  <si>
    <t>(Next page is 50.35)</t>
  </si>
  <si>
    <t>50.35</t>
  </si>
  <si>
    <t>(Next page is 50.36)</t>
  </si>
  <si>
    <t>50.36</t>
  </si>
  <si>
    <t>(Next page is 50.37)</t>
  </si>
  <si>
    <t>50.37</t>
  </si>
  <si>
    <t>(Next page is 50.38)</t>
  </si>
  <si>
    <t>50.38</t>
  </si>
  <si>
    <t xml:space="preserve">SUMMARY  OF GENERAL INSURANCE CLAIMS OUTSTANDING BY CLASS OF BUSINESS TT &amp; Non-TT </t>
  </si>
  <si>
    <t xml:space="preserve">Class of Insurance </t>
  </si>
  <si>
    <t>(2)+(3)</t>
  </si>
  <si>
    <t>(4)+(5)</t>
  </si>
  <si>
    <t>Liability</t>
  </si>
  <si>
    <t>Marine, Aviation and Transport</t>
  </si>
  <si>
    <t>Motor Vehicle</t>
  </si>
  <si>
    <t>Pecuniary Loss</t>
  </si>
  <si>
    <t>Personal Accident</t>
  </si>
  <si>
    <t>Property</t>
  </si>
  <si>
    <t>Workers Compensation</t>
  </si>
  <si>
    <t>TABLE OF CONTENTS</t>
  </si>
  <si>
    <t>Notes</t>
  </si>
  <si>
    <t>Insurer</t>
  </si>
  <si>
    <t>INSTRUCTIONS</t>
  </si>
  <si>
    <t xml:space="preserve">a) </t>
  </si>
  <si>
    <t>b)</t>
  </si>
  <si>
    <t>c)</t>
  </si>
  <si>
    <t>d)</t>
  </si>
  <si>
    <t>e)</t>
  </si>
  <si>
    <t>f)</t>
  </si>
  <si>
    <t>g)</t>
  </si>
  <si>
    <t>Each Insurer is required to complete the following worksheets and Notes (if required):</t>
  </si>
  <si>
    <t>Reserving Methods -</t>
  </si>
  <si>
    <t>(i)</t>
  </si>
  <si>
    <t>(ii)</t>
  </si>
  <si>
    <t xml:space="preserve">If "Other" is chosen, give details on the method used in determining Total Reserves. </t>
  </si>
  <si>
    <t xml:space="preserve">In Tables 1.0 and 2.0, enter the relevant information as explained in items a) to g) above, grouped by accident year, taken from the claims/accounting system. </t>
  </si>
  <si>
    <t xml:space="preserve">In Table 1.1 (Motor only), enter figures, grouped by accident year, taken from the claims/accounting system corresponding with items b), d) and f) as detailed above. </t>
  </si>
  <si>
    <t>(iii)</t>
  </si>
  <si>
    <t>Please note that all claims are to be assigned to an accident year based on the financial year in which the accident occurred.  “Unknown” should only be used for claims which cannot be assigned to an accident year.</t>
  </si>
  <si>
    <t>RESERVING METHODS</t>
  </si>
  <si>
    <t>Methods Used</t>
  </si>
  <si>
    <t>Expected Loss Ratio</t>
  </si>
  <si>
    <t>Chain Ladder/Development</t>
  </si>
  <si>
    <t>Bornhuetter Ferguson</t>
  </si>
  <si>
    <t>Case Reserves + IBNR calculated as a % of o/s claims</t>
  </si>
  <si>
    <t>Table 1.0 - Methods Used for Each Class of Business using Drop Down Box</t>
  </si>
  <si>
    <t>Other</t>
  </si>
  <si>
    <t>Class Of Business</t>
  </si>
  <si>
    <t>Method Used for Total Reserves using Drop Down Box</t>
  </si>
  <si>
    <t>*Additional Details</t>
  </si>
  <si>
    <t>Motor</t>
  </si>
  <si>
    <t>Marine, Aviation, Transportation</t>
  </si>
  <si>
    <t>* Where applicable, please indicate the % used in determining the IBNR if calculated as a % of o/s claims and a detailed description of the method used if "Other" is selected</t>
  </si>
  <si>
    <t>Summary Instructions</t>
  </si>
  <si>
    <t>METHODS</t>
  </si>
  <si>
    <t>Details of Reserving Methods Used</t>
  </si>
  <si>
    <t>NOTES</t>
  </si>
  <si>
    <t xml:space="preserve">The Claims Schedules capture basic claims information, grouped by accident year. This information is used to analyse the adequacy of the insurer’s outstanding claims reserves for its Trinidad and Tobago business for previous years.  </t>
  </si>
  <si>
    <r>
      <t>“No. of claims first reported in 20xx”</t>
    </r>
    <r>
      <rPr>
        <b/>
        <sz val="11"/>
        <color theme="1"/>
        <rFont val="Arial"/>
        <family val="2"/>
      </rPr>
      <t xml:space="preserve"> - </t>
    </r>
    <r>
      <rPr>
        <sz val="11"/>
        <color theme="1"/>
        <rFont val="Arial"/>
        <family val="2"/>
      </rPr>
      <t>reflects the number of claims that were first reported to the insurer during the financial year for the respective classes of business.</t>
    </r>
  </si>
  <si>
    <r>
      <t>"Claim payments during 20xx”</t>
    </r>
    <r>
      <rPr>
        <b/>
        <sz val="11"/>
        <color theme="1"/>
        <rFont val="Arial"/>
        <family val="2"/>
      </rPr>
      <t xml:space="preserve"> - </t>
    </r>
    <r>
      <rPr>
        <sz val="11"/>
        <color theme="1"/>
        <rFont val="Arial"/>
        <family val="2"/>
      </rPr>
      <t xml:space="preserve">reflects the claim payments made by the insurer during the financial year for the respective classes of business.  The claim payments are captured for both “Gross” and “Net of reinsurance and non-reinsurance recoveries”. </t>
    </r>
  </si>
  <si>
    <r>
      <t>"Non-reinsurance recoveries”</t>
    </r>
    <r>
      <rPr>
        <b/>
        <sz val="11"/>
        <color theme="1"/>
        <rFont val="Arial"/>
        <family val="2"/>
      </rPr>
      <t xml:space="preserve"> – </t>
    </r>
    <r>
      <rPr>
        <sz val="11"/>
        <color theme="1"/>
        <rFont val="Arial"/>
        <family val="2"/>
      </rPr>
      <t xml:space="preserve">reflects recoveries other than those from reinsurance and includes salvage, subrogation, excesses and other recoveries from policyholders or other third parties. Non-reinsurance recoveries are </t>
    </r>
    <r>
      <rPr>
        <b/>
        <sz val="11"/>
        <color theme="1"/>
        <rFont val="Arial"/>
        <family val="2"/>
      </rPr>
      <t>only collected for the Motor class of insurance</t>
    </r>
    <r>
      <rPr>
        <sz val="11"/>
        <color theme="1"/>
        <rFont val="Arial"/>
        <family val="2"/>
      </rPr>
      <t>.</t>
    </r>
  </si>
  <si>
    <r>
      <t>"Cumulative Claim Payments from accident year to end of financial year 20xx”</t>
    </r>
    <r>
      <rPr>
        <b/>
        <sz val="11"/>
        <color theme="1"/>
        <rFont val="Arial"/>
        <family val="2"/>
      </rPr>
      <t xml:space="preserve"> – </t>
    </r>
    <r>
      <rPr>
        <sz val="11"/>
        <color theme="1"/>
        <rFont val="Arial"/>
        <family val="2"/>
      </rPr>
      <t>reflects the aggregate of all claim payments for each accident year, totalled from the accident year to end of the current financial year.</t>
    </r>
  </si>
  <si>
    <r>
      <t>"No. of claims outstanding at end of financial year 20xx”</t>
    </r>
    <r>
      <rPr>
        <b/>
        <sz val="11"/>
        <color theme="1"/>
        <rFont val="Arial"/>
        <family val="2"/>
      </rPr>
      <t xml:space="preserve"> –</t>
    </r>
    <r>
      <rPr>
        <sz val="11"/>
        <color theme="1"/>
        <rFont val="Arial"/>
        <family val="2"/>
      </rPr>
      <t xml:space="preserve"> reflects the total number of claims which have not been closed at the end of the financial year.</t>
    </r>
  </si>
  <si>
    <r>
      <t>“Case Reserves on claims outstanding at end of financial year 20xx”</t>
    </r>
    <r>
      <rPr>
        <sz val="11"/>
        <color theme="1"/>
        <rFont val="Arial"/>
        <family val="2"/>
      </rPr>
      <t xml:space="preserve"> – reflects the case reserves on claims which have not been settled at the end of the financial year.  The case reserves are captured for both “Gross” and “Net of reinsurance and non-reinsurance recoveries”. Case reserves for non-reinsurance recoveries are collected for </t>
    </r>
    <r>
      <rPr>
        <b/>
        <sz val="11"/>
        <color theme="1"/>
        <rFont val="Arial"/>
        <family val="2"/>
      </rPr>
      <t>Motor</t>
    </r>
    <r>
      <rPr>
        <sz val="11"/>
        <color theme="1"/>
        <rFont val="Arial"/>
        <family val="2"/>
      </rPr>
      <t xml:space="preserve"> only.  These reserves should only be entered if they are reflected in the company's financial statements.</t>
    </r>
  </si>
  <si>
    <r>
      <t>"IBNR reserve at end of financial year 20xx”</t>
    </r>
    <r>
      <rPr>
        <b/>
        <sz val="11"/>
        <color theme="1"/>
        <rFont val="Arial"/>
        <family val="2"/>
      </rPr>
      <t xml:space="preserve"> </t>
    </r>
    <r>
      <rPr>
        <sz val="11"/>
        <color theme="1"/>
        <rFont val="Arial"/>
        <family val="2"/>
      </rPr>
      <t>– reflects the IBNR reserve on claims which have not been settled at the end of financial year.  The details of the IBNR reserve should only be completed by accident year if the company uses a triangulation method to determine this reserve otherwise the figure should be entered in the current accident year.  The IBNR is  captured for both “Gross” and “Net of reinsurance and non-reinsurance recoveries”.</t>
    </r>
  </si>
  <si>
    <r>
      <t xml:space="preserve">In Table 1.0 enter the Methods Used in determining Total Reserves. If "Case Reserves + IBNR (% of Outstanding Claims)" is chosen, indicate the </t>
    </r>
    <r>
      <rPr>
        <b/>
        <sz val="12"/>
        <color theme="1"/>
        <rFont val="Arial"/>
        <family val="2"/>
      </rPr>
      <t>percentage</t>
    </r>
    <r>
      <rPr>
        <sz val="12"/>
        <color theme="1"/>
        <rFont val="Arial"/>
        <family val="2"/>
      </rPr>
      <t xml:space="preserve"> of outstanding claims used in determining the IBNR.</t>
    </r>
  </si>
  <si>
    <r>
      <t>Claims Schedules for each class of insurance, for example “Motor”</t>
    </r>
    <r>
      <rPr>
        <b/>
        <sz val="12"/>
        <color theme="1"/>
        <rFont val="Arial"/>
        <family val="2"/>
      </rPr>
      <t xml:space="preserve"> </t>
    </r>
    <r>
      <rPr>
        <sz val="12"/>
        <color theme="1"/>
        <rFont val="Arial"/>
        <family val="2"/>
      </rPr>
      <t>–</t>
    </r>
  </si>
  <si>
    <t>The Claims Schedules captures the following information:</t>
  </si>
  <si>
    <t>CLAIMS SCHEDULES</t>
  </si>
  <si>
    <t>For Financial Year End:</t>
  </si>
  <si>
    <t xml:space="preserve">General Insurers Claims Schedules - as at </t>
  </si>
  <si>
    <t>Notes to the Claims Schedules</t>
  </si>
  <si>
    <t>TT Business</t>
  </si>
  <si>
    <t>Statements of Claims Paid and Outstanding by Class of Business</t>
  </si>
  <si>
    <t>Non-TT Business</t>
  </si>
  <si>
    <t>TOTAL Business</t>
  </si>
  <si>
    <t>Instructions</t>
  </si>
  <si>
    <t>Reserving Methods</t>
  </si>
  <si>
    <t>TAB</t>
  </si>
  <si>
    <t>(Next page is Notes)</t>
  </si>
  <si>
    <t>LIABILTY Business</t>
  </si>
  <si>
    <t>MARINE, AVIATION and TRANSPORT Business</t>
  </si>
  <si>
    <t>Select Name of Insurer</t>
  </si>
  <si>
    <t>Capital Insurance limited</t>
  </si>
  <si>
    <t>Colonial Fire &amp; General Insurance Company Limited</t>
  </si>
  <si>
    <t>Maritime General Insurance Company Limited</t>
  </si>
  <si>
    <t>Massy United Insurance Company Limited</t>
  </si>
  <si>
    <t>Nagico Insurance (Trinidad and Tobago) Limited</t>
  </si>
  <si>
    <t>Pan-American Life Insurance Company of Trinidad and Tobago Limited</t>
  </si>
  <si>
    <t>Sagicor General Insurance Inc.</t>
  </si>
  <si>
    <t>The Great Northern Insurance Company Limited</t>
  </si>
  <si>
    <t>The Insurance Company of The West Indies Limited</t>
  </si>
  <si>
    <t>Trinidad and Tobago Insurance Limited</t>
  </si>
  <si>
    <t>Trinre Insurance Company Limited</t>
  </si>
  <si>
    <t>Assuria Life(T&amp;T) Limited</t>
  </si>
  <si>
    <t>British American Insurance Company (Trinidad) Limited</t>
  </si>
  <si>
    <t>Colonial Life Insurance  Company (Trinidad) Limited</t>
  </si>
  <si>
    <t>Guardian Life of the Caribbean Limited</t>
  </si>
  <si>
    <r>
      <t>The classes of insurance according to Schedule 1 of the Insurance Act 2018 are</t>
    </r>
    <r>
      <rPr>
        <b/>
        <sz val="12"/>
        <color theme="1"/>
        <rFont val="Arial"/>
        <family val="2"/>
      </rPr>
      <t xml:space="preserve"> –</t>
    </r>
  </si>
  <si>
    <t>MOTOR Business</t>
  </si>
  <si>
    <t>PECUNIARY LOSS Business</t>
  </si>
  <si>
    <t>PERSONAL ACCIDENT Business</t>
  </si>
  <si>
    <t>PROPERTY Business</t>
  </si>
  <si>
    <t>WORKERS COMPENSATION Business</t>
  </si>
  <si>
    <t>ALL CLASSES of Business</t>
  </si>
  <si>
    <t>Summary of Outstanding Claims - ALL CLASSES of Business</t>
  </si>
  <si>
    <t>(1)</t>
  </si>
  <si>
    <t>(2)</t>
  </si>
  <si>
    <t>(3)</t>
  </si>
  <si>
    <t>(4)</t>
  </si>
  <si>
    <t>(5)</t>
  </si>
  <si>
    <t>(6)</t>
  </si>
  <si>
    <t>(7)</t>
  </si>
  <si>
    <t>Marine, Aviation and Transport (includes: Goods in Transit)</t>
  </si>
  <si>
    <t>Pecuniary Loss (includes: All Bonds, Fidelity Guarantee, Consequential Loss)</t>
  </si>
  <si>
    <t xml:space="preserve">Personal Accident - Short Term (includes: Health, Travel insurance) </t>
  </si>
  <si>
    <t>Property (includes: Burglary, Business interruption, Machinery All Risk, Contractors All Risk, Computer All Risk, Erection All Risk, Fire All Risk, Fire &amp; Other Perils, Fire Only, Glass, Boiler &amp; Machinery and, Householder's Comprehensive, Money, Engineering Risk)</t>
  </si>
  <si>
    <t>Liability (includes: Casualty, Public, Products and Professional Liability, Professional Indemnity)</t>
  </si>
  <si>
    <t>Review of B4 Schedules</t>
  </si>
  <si>
    <t>WC</t>
  </si>
  <si>
    <t>Marine</t>
  </si>
  <si>
    <t>PA</t>
  </si>
  <si>
    <t>PL</t>
  </si>
  <si>
    <t>Company Name:</t>
  </si>
  <si>
    <t>Net Claims Paid</t>
  </si>
  <si>
    <t>Company Financial Year End:</t>
  </si>
  <si>
    <t>Claims Outstanding c/f</t>
  </si>
  <si>
    <t>Period:</t>
  </si>
  <si>
    <t>Year:</t>
  </si>
  <si>
    <t>Claims Equalization c/f (IBNR)</t>
  </si>
  <si>
    <t>Net Premiums</t>
  </si>
  <si>
    <t>Unearned Premiums c/f</t>
  </si>
  <si>
    <t>Unexpired risk c/f</t>
  </si>
  <si>
    <t>All Classes of Insurance</t>
  </si>
  <si>
    <t>Gross of Reinsurance and Non-Reinsurance Recoveries</t>
  </si>
  <si>
    <t xml:space="preserve">Liability </t>
  </si>
  <si>
    <t>Table 1.0</t>
  </si>
  <si>
    <t>2</t>
  </si>
  <si>
    <t>3</t>
  </si>
  <si>
    <t>4</t>
  </si>
  <si>
    <t>5</t>
  </si>
  <si>
    <t>6</t>
  </si>
  <si>
    <t>7</t>
  </si>
  <si>
    <t>Net of Reinsurance and Non-Reinsurance Recoveries</t>
  </si>
  <si>
    <t>Table 2.0</t>
  </si>
  <si>
    <t>Net of Reinsurance</t>
  </si>
  <si>
    <t>IFRS Statements</t>
  </si>
  <si>
    <t>MotorVehicle</t>
  </si>
  <si>
    <t>Data in Respect of Non-Reinsurance Recoveries</t>
  </si>
  <si>
    <t>Case Reserve\Claims Admitted or intimited but not paid</t>
  </si>
  <si>
    <t>Table 1.1</t>
  </si>
  <si>
    <t>IBNR\Claims Equalisation Reserve</t>
  </si>
  <si>
    <t>Class of Business</t>
  </si>
  <si>
    <r>
      <t xml:space="preserve">IFRS Statements </t>
    </r>
    <r>
      <rPr>
        <b/>
        <sz val="11"/>
        <color rgb="FFFF0000"/>
        <rFont val="Times New Roman"/>
        <family val="1"/>
      </rPr>
      <t>Net Case Reserves plus IBNR</t>
    </r>
  </si>
  <si>
    <r>
      <t xml:space="preserve">IFRS Statements </t>
    </r>
    <r>
      <rPr>
        <b/>
        <sz val="11"/>
        <color rgb="FFFF0000"/>
        <rFont val="Times New Roman"/>
        <family val="1"/>
      </rPr>
      <t>Net Claims Paid</t>
    </r>
  </si>
  <si>
    <t>Liability (includes Casualty)</t>
  </si>
  <si>
    <r>
      <t xml:space="preserve">IFRS Statements
</t>
    </r>
    <r>
      <rPr>
        <b/>
        <sz val="11"/>
        <color rgb="FFFF0000"/>
        <rFont val="Times New Roman"/>
        <family val="1"/>
      </rPr>
      <t>Total Insurance Claim Liability for Year</t>
    </r>
  </si>
  <si>
    <t>Gross</t>
  </si>
  <si>
    <t>Recoverable from Reinsurance</t>
  </si>
  <si>
    <t xml:space="preserve">Net </t>
  </si>
  <si>
    <t>Total</t>
  </si>
  <si>
    <t>Financial Year End</t>
  </si>
  <si>
    <r>
      <t xml:space="preserve">For The Period Ended 
</t>
    </r>
    <r>
      <rPr>
        <sz val="16"/>
        <rFont val="Times New Roman"/>
        <family val="1"/>
      </rPr>
      <t>(cumulative FY-to-date)</t>
    </r>
  </si>
  <si>
    <t>V1.01, Last updated: May 19, 2020</t>
  </si>
  <si>
    <t>General Accident Insurance Company (Trinidad and Tobago)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</si>
</sst>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_(* \(#,##0\);_(* &quot;-&quot;_);_(@_)"/>
    <numFmt numFmtId="44" formatCode="_(&quot;$&quot;* #,##0.00_);_(&quot;$&quot;* \(#,##0.00\);_(&quot;$&quot;* &quot;-&quot;??_);_(@_)"/>
    <numFmt numFmtId="43" formatCode="_(* #,##0.00_);_(* \(#,##0.00\);_(* &quot;-&quot;??_);_(@_)"/>
    <numFmt numFmtId="164" formatCode="[$-409]mmmm\ d\,\ yyyy;@"/>
    <numFmt numFmtId="165" formatCode="dd/mm/yy;@"/>
    <numFmt numFmtId="166" formatCode="_(* #,##0_);_(* \(#,##0\);_(* &quot;-&quot;??_);_(@_)"/>
    <numFmt numFmtId="167" formatCode="dd/mm/yyyy;@"/>
    <numFmt numFmtId="168" formatCode="#,##0_);[Red]\-#,##0_)"/>
    <numFmt numFmtId="169" formatCode="_-* #,##0.00_-;\-* #,##0.00_-;_-* &quot;-&quot;??_-;_-@_-"/>
    <numFmt numFmtId="170" formatCode="_-&quot;$&quot;* #,##0.00_-;\-&quot;$&quot;* #,##0.00_-;_-&quot;$&quot;* &quot;-&quot;??_-;_-@_-"/>
    <numFmt numFmtId="171" formatCode="_-[$€-2]* #,##0.00_-;\-[$€-2]* #,##0.00_-;_-[$€-2]* &quot;-&quot;??_-"/>
    <numFmt numFmtId="172" formatCode="0.0000_);[Red]\(0.0000_)"/>
    <numFmt numFmtId="173" formatCode="[Red]\-#,##0.00"/>
    <numFmt numFmtId="174" formatCode="General_)"/>
    <numFmt numFmtId="175" formatCode="d/mm/yyyy;@"/>
    <numFmt numFmtId="176" formatCode="0__"/>
    <numFmt numFmtId="177" formatCode="_(* #,##0,_);_(* \(#,##0,\);_(* &quot;-&quot;??_);_(@_)"/>
    <numFmt numFmtId="178" formatCode="m/d/yy;@"/>
  </numFmts>
  <fonts count="88">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b/>
      <i/>
      <sz val="11"/>
      <color rgb="FFFF0000"/>
      <name val="Times New Roman"/>
      <family val="1"/>
    </font>
    <font>
      <b/>
      <i/>
      <u/>
      <sz val="10"/>
      <color rgb="FFFF0000"/>
      <name val="Times New Roman"/>
      <family val="1"/>
    </font>
    <font>
      <sz val="16"/>
      <name val="Times New Roman"/>
      <family val="1"/>
    </font>
    <font>
      <b/>
      <sz val="12"/>
      <name val="Times New Roman"/>
      <family val="1"/>
    </font>
    <font>
      <sz val="24"/>
      <name val="Times New Roman"/>
      <family val="1"/>
    </font>
    <font>
      <b/>
      <sz val="10"/>
      <name val="Arial"/>
      <family val="2"/>
    </font>
    <font>
      <sz val="12"/>
      <name val="Times New Roman"/>
      <family val="1"/>
    </font>
    <font>
      <sz val="10"/>
      <name val="Arial"/>
      <family val="2"/>
    </font>
    <font>
      <b/>
      <sz val="16"/>
      <color indexed="8"/>
      <name val="Times New Roman"/>
      <family val="1"/>
    </font>
    <font>
      <i/>
      <u/>
      <sz val="10"/>
      <name val="Times New Roman"/>
      <family val="1"/>
    </font>
    <font>
      <i/>
      <sz val="10"/>
      <name val="Times New Roman"/>
      <family val="1"/>
    </font>
    <font>
      <u/>
      <sz val="10"/>
      <color theme="10"/>
      <name val="Times New Roman"/>
      <family val="1"/>
    </font>
    <font>
      <b/>
      <u/>
      <sz val="10"/>
      <color theme="10"/>
      <name val="Times New Roman"/>
      <family val="1"/>
    </font>
    <font>
      <sz val="11"/>
      <name val="Times New Roman"/>
      <family val="1"/>
    </font>
    <font>
      <b/>
      <sz val="12"/>
      <color rgb="FFFF0000"/>
      <name val="Arial"/>
      <family val="2"/>
    </font>
    <font>
      <b/>
      <u/>
      <sz val="11"/>
      <name val="Arial"/>
      <family val="2"/>
    </font>
    <font>
      <sz val="11"/>
      <name val="Arial"/>
      <family val="2"/>
    </font>
    <font>
      <b/>
      <sz val="11"/>
      <name val="Arial"/>
      <family val="2"/>
    </font>
    <font>
      <b/>
      <sz val="11"/>
      <color theme="1"/>
      <name val="Arial"/>
      <family val="2"/>
    </font>
    <font>
      <sz val="11"/>
      <color theme="1"/>
      <name val="Arial"/>
      <family val="2"/>
    </font>
    <font>
      <sz val="11"/>
      <color theme="1"/>
      <name val="Times New Roman"/>
      <family val="1"/>
    </font>
    <font>
      <b/>
      <sz val="11"/>
      <color theme="1"/>
      <name val="Times New Roman"/>
      <family val="1"/>
    </font>
    <font>
      <b/>
      <sz val="11"/>
      <name val="Times New Roman"/>
      <family val="1"/>
    </font>
    <font>
      <u/>
      <sz val="11"/>
      <name val="Arial"/>
      <family val="2"/>
    </font>
    <font>
      <b/>
      <sz val="10"/>
      <name val="Times New Roman"/>
      <family val="1"/>
    </font>
    <font>
      <sz val="11"/>
      <color indexed="8"/>
      <name val="Calibri"/>
      <family val="2"/>
    </font>
    <font>
      <sz val="11"/>
      <color theme="1"/>
      <name val="Times New Roman"/>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sz val="8"/>
      <name val="Arial"/>
      <family val="2"/>
    </font>
    <font>
      <b/>
      <sz val="11"/>
      <color indexed="9"/>
      <name val="Calibri"/>
      <family val="2"/>
    </font>
    <font>
      <sz val="11"/>
      <color indexed="8"/>
      <name val="Times New Roman"/>
      <family val="2"/>
    </font>
    <font>
      <sz val="10"/>
      <name val="MS Sans Serif"/>
      <family val="2"/>
    </font>
    <font>
      <sz val="12"/>
      <name val="Arial"/>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b/>
      <i/>
      <sz val="20"/>
      <name val="Arial"/>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Arial Unicode MS"/>
      <family val="2"/>
    </font>
    <font>
      <sz val="12"/>
      <name val="SWISS"/>
    </font>
    <font>
      <b/>
      <i/>
      <sz val="12"/>
      <name val="Frutiger 45 Light"/>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Helv"/>
    </font>
    <font>
      <b/>
      <i/>
      <sz val="10"/>
      <color indexed="16"/>
      <name val="TimesNewRomanPS"/>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b/>
      <i/>
      <sz val="11"/>
      <name val="Arial"/>
      <family val="2"/>
    </font>
    <font>
      <u/>
      <sz val="10"/>
      <color theme="10"/>
      <name val="Arial"/>
      <family val="2"/>
    </font>
    <font>
      <b/>
      <sz val="12"/>
      <color theme="1"/>
      <name val="Arial"/>
      <family val="2"/>
    </font>
    <font>
      <i/>
      <sz val="11"/>
      <color theme="1"/>
      <name val="Arial"/>
      <family val="2"/>
    </font>
    <font>
      <i/>
      <sz val="12"/>
      <color theme="1"/>
      <name val="Arial"/>
      <family val="2"/>
    </font>
    <font>
      <sz val="12"/>
      <color theme="1"/>
      <name val="Arial"/>
      <family val="2"/>
    </font>
    <font>
      <b/>
      <sz val="10"/>
      <color theme="1"/>
      <name val="Arial"/>
      <family val="2"/>
    </font>
    <font>
      <b/>
      <u/>
      <sz val="11"/>
      <color theme="1"/>
      <name val="Arial"/>
      <family val="2"/>
    </font>
    <font>
      <b/>
      <i/>
      <sz val="12"/>
      <color theme="1"/>
      <name val="Arial"/>
      <family val="2"/>
    </font>
    <font>
      <b/>
      <sz val="36"/>
      <name val="Times New Roman"/>
      <family val="1"/>
    </font>
    <font>
      <b/>
      <i/>
      <sz val="26"/>
      <name val="Times New Roman"/>
      <family val="1"/>
    </font>
    <font>
      <sz val="26"/>
      <name val="Times New Roman"/>
      <family val="1"/>
    </font>
    <font>
      <b/>
      <sz val="14"/>
      <color theme="1"/>
      <name val="Times New Roman"/>
      <family val="1"/>
    </font>
    <font>
      <b/>
      <u/>
      <sz val="10"/>
      <name val="Times New Roman"/>
      <family val="1"/>
    </font>
    <font>
      <sz val="10"/>
      <color theme="0"/>
      <name val="Times New Roman"/>
      <family val="1"/>
    </font>
    <font>
      <b/>
      <sz val="11"/>
      <color rgb="FFFF0000"/>
      <name val="Times New Roman"/>
      <family val="1"/>
    </font>
  </fonts>
  <fills count="4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rgb="FFFFFFCC"/>
        <bgColor indexed="64"/>
      </patternFill>
    </fill>
    <fill>
      <patternFill patternType="solid">
        <fgColor indexed="26"/>
        <bgColor indexed="64"/>
      </patternFill>
    </fill>
    <fill>
      <patternFill patternType="solid">
        <fgColor indexed="35"/>
        <bgColor indexed="64"/>
      </patternFill>
    </fill>
    <fill>
      <patternFill patternType="solid">
        <fgColor rgb="FF66FFFF"/>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2"/>
      </patternFill>
    </fill>
    <fill>
      <patternFill patternType="solid">
        <fgColor indexed="29"/>
        <bgColor indexed="64"/>
      </patternFill>
    </fill>
    <fill>
      <patternFill patternType="solid">
        <fgColor indexed="55"/>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42"/>
        <bgColor indexed="64"/>
      </patternFill>
    </fill>
  </fills>
  <borders count="66">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dotted">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auto="1"/>
      </right>
      <top style="hair">
        <color auto="1"/>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style="hair">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auto="1"/>
      </right>
      <top style="hair">
        <color auto="1"/>
      </top>
      <bottom style="thin">
        <color indexed="64"/>
      </bottom>
      <diagonal/>
    </border>
  </borders>
  <cellStyleXfs count="473">
    <xf numFmtId="0" fontId="0" fillId="0" borderId="0"/>
    <xf numFmtId="43" fontId="5" fillId="0" borderId="0" applyFont="0" applyFill="0" applyBorder="0" applyAlignment="0" applyProtection="0"/>
    <xf numFmtId="1" fontId="11" fillId="5" borderId="0" applyNumberFormat="0" applyFont="0" applyBorder="0" applyAlignment="0"/>
    <xf numFmtId="49" fontId="13" fillId="6" borderId="0" applyBorder="0">
      <alignment horizontal="left"/>
      <protection locked="0"/>
    </xf>
    <xf numFmtId="0" fontId="17" fillId="0" borderId="0" applyNumberForma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0" fontId="5" fillId="0" borderId="0"/>
    <xf numFmtId="0" fontId="13" fillId="0" borderId="0"/>
    <xf numFmtId="0" fontId="13" fillId="0" borderId="0"/>
    <xf numFmtId="0" fontId="31" fillId="9" borderId="0" applyNumberFormat="0" applyBorder="0" applyAlignment="0" applyProtection="0"/>
    <xf numFmtId="0" fontId="32"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3" fillId="19"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1" fontId="13" fillId="27" borderId="0"/>
    <xf numFmtId="0" fontId="34" fillId="0" borderId="21">
      <alignment horizontal="center"/>
    </xf>
    <xf numFmtId="0" fontId="35" fillId="0" borderId="20">
      <alignment horizontal="left" wrapText="1" indent="2"/>
    </xf>
    <xf numFmtId="168" fontId="13" fillId="27" borderId="21" applyAlignment="0"/>
    <xf numFmtId="168" fontId="13" fillId="27" borderId="21" applyAlignment="0"/>
    <xf numFmtId="0" fontId="36" fillId="10" borderId="0" applyNumberFormat="0" applyBorder="0" applyAlignment="0" applyProtection="0"/>
    <xf numFmtId="1" fontId="13" fillId="0" borderId="29" applyBorder="0"/>
    <xf numFmtId="0" fontId="37" fillId="28" borderId="35" applyNumberFormat="0" applyAlignment="0" applyProtection="0"/>
    <xf numFmtId="0" fontId="37" fillId="28" borderId="35" applyNumberFormat="0" applyAlignment="0" applyProtection="0"/>
    <xf numFmtId="0" fontId="37" fillId="28" borderId="35" applyNumberFormat="0" applyAlignment="0" applyProtection="0"/>
    <xf numFmtId="0" fontId="37" fillId="28" borderId="35" applyNumberFormat="0" applyAlignment="0" applyProtection="0"/>
    <xf numFmtId="0" fontId="37" fillId="28" borderId="35" applyNumberFormat="0" applyAlignment="0" applyProtection="0"/>
    <xf numFmtId="0" fontId="37" fillId="28" borderId="35" applyNumberFormat="0" applyAlignment="0" applyProtection="0"/>
    <xf numFmtId="0" fontId="37" fillId="28" borderId="35" applyNumberFormat="0" applyAlignment="0" applyProtection="0"/>
    <xf numFmtId="0" fontId="37" fillId="28" borderId="35" applyNumberFormat="0" applyAlignment="0" applyProtection="0"/>
    <xf numFmtId="0" fontId="38" fillId="0" borderId="0">
      <alignment wrapText="1"/>
    </xf>
    <xf numFmtId="1" fontId="39" fillId="29" borderId="0"/>
    <xf numFmtId="0" fontId="40" fillId="30" borderId="36" applyNumberFormat="0" applyAlignment="0" applyProtection="0"/>
    <xf numFmtId="1" fontId="39" fillId="31" borderId="0"/>
    <xf numFmtId="43" fontId="5" fillId="0" borderId="0" applyFont="0" applyFill="0" applyBorder="0" applyAlignment="0" applyProtection="0"/>
    <xf numFmtId="43" fontId="41" fillId="0" borderId="0" applyFont="0" applyFill="0" applyBorder="0" applyAlignment="0" applyProtection="0"/>
    <xf numFmtId="169" fontId="3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4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32" borderId="21"/>
    <xf numFmtId="168" fontId="13" fillId="32" borderId="21"/>
    <xf numFmtId="168" fontId="11" fillId="32" borderId="21"/>
    <xf numFmtId="168" fontId="11" fillId="32" borderId="21"/>
    <xf numFmtId="170" fontId="5" fillId="0" borderId="0" applyFont="0" applyFill="0" applyBorder="0" applyAlignment="0" applyProtection="0"/>
    <xf numFmtId="170" fontId="5"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41" fillId="0" borderId="0" applyFont="0" applyFill="0" applyBorder="0" applyAlignment="0" applyProtection="0"/>
    <xf numFmtId="44" fontId="13" fillId="0" borderId="0" applyFont="0" applyFill="0" applyBorder="0" applyAlignment="0" applyProtection="0"/>
    <xf numFmtId="1" fontId="39" fillId="33" borderId="0"/>
    <xf numFmtId="1" fontId="44" fillId="34" borderId="0" applyNumberFormat="0" applyBorder="0" applyProtection="0"/>
    <xf numFmtId="171" fontId="13" fillId="0" borderId="0" applyFont="0" applyFill="0" applyBorder="0" applyAlignment="0" applyProtection="0"/>
    <xf numFmtId="172" fontId="44" fillId="35" borderId="21">
      <protection locked="0"/>
    </xf>
    <xf numFmtId="172" fontId="44" fillId="35" borderId="21">
      <protection locked="0"/>
    </xf>
    <xf numFmtId="0" fontId="45" fillId="0" borderId="0" applyNumberFormat="0" applyFill="0" applyBorder="0" applyAlignment="0" applyProtection="0"/>
    <xf numFmtId="0" fontId="46" fillId="11" borderId="0" applyNumberFormat="0" applyBorder="0" applyAlignment="0" applyProtection="0"/>
    <xf numFmtId="0" fontId="47" fillId="0" borderId="37" applyNumberFormat="0" applyFill="0" applyAlignment="0" applyProtection="0"/>
    <xf numFmtId="0" fontId="48" fillId="0" borderId="38" applyNumberFormat="0" applyFill="0" applyAlignment="0" applyProtection="0"/>
    <xf numFmtId="0" fontId="49" fillId="0" borderId="3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7" fillId="0" borderId="0" applyNumberFormat="0" applyFill="0" applyBorder="0" applyAlignment="0" applyProtection="0"/>
    <xf numFmtId="0" fontId="52" fillId="5" borderId="0">
      <alignment horizontal="center" vertical="center"/>
    </xf>
    <xf numFmtId="0" fontId="53" fillId="14" borderId="35" applyNumberFormat="0" applyAlignment="0" applyProtection="0"/>
    <xf numFmtId="0" fontId="53" fillId="14" borderId="35" applyNumberFormat="0" applyAlignment="0" applyProtection="0"/>
    <xf numFmtId="0" fontId="53" fillId="14" borderId="35" applyNumberFormat="0" applyAlignment="0" applyProtection="0"/>
    <xf numFmtId="0" fontId="53" fillId="14" borderId="35" applyNumberFormat="0" applyAlignment="0" applyProtection="0"/>
    <xf numFmtId="0" fontId="53" fillId="14" borderId="35" applyNumberFormat="0" applyAlignment="0" applyProtection="0"/>
    <xf numFmtId="0" fontId="53" fillId="14" borderId="35" applyNumberFormat="0" applyAlignment="0" applyProtection="0"/>
    <xf numFmtId="0" fontId="53" fillId="14" borderId="35" applyNumberFormat="0" applyAlignment="0" applyProtection="0"/>
    <xf numFmtId="0" fontId="53" fillId="14" borderId="35" applyNumberFormat="0" applyAlignment="0" applyProtection="0"/>
    <xf numFmtId="0" fontId="13" fillId="31" borderId="30" applyBorder="0">
      <alignment horizontal="left"/>
    </xf>
    <xf numFmtId="168" fontId="44" fillId="35" borderId="21" applyAlignment="0">
      <protection locked="0"/>
    </xf>
    <xf numFmtId="168" fontId="44" fillId="35" borderId="21" applyAlignment="0">
      <protection locked="0"/>
    </xf>
    <xf numFmtId="168" fontId="44" fillId="35" borderId="21" applyAlignment="0">
      <protection locked="0"/>
    </xf>
    <xf numFmtId="168" fontId="11" fillId="35" borderId="21" applyAlignment="0">
      <protection locked="0"/>
    </xf>
    <xf numFmtId="168" fontId="11" fillId="35" borderId="21" applyAlignment="0">
      <protection locked="0"/>
    </xf>
    <xf numFmtId="49" fontId="13" fillId="6" borderId="0" applyBorder="0">
      <alignment horizontal="left"/>
      <protection locked="0"/>
    </xf>
    <xf numFmtId="0" fontId="54" fillId="0" borderId="40" applyNumberFormat="0" applyFill="0" applyAlignment="0" applyProtection="0"/>
    <xf numFmtId="0" fontId="55" fillId="0" borderId="0"/>
    <xf numFmtId="173" fontId="44" fillId="33" borderId="21">
      <protection locked="0"/>
    </xf>
    <xf numFmtId="173" fontId="44" fillId="33" borderId="21">
      <protection locked="0"/>
    </xf>
    <xf numFmtId="0" fontId="56" fillId="36" borderId="0" applyNumberFormat="0" applyBorder="0" applyAlignment="0" applyProtection="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42" fillId="0" borderId="0"/>
    <xf numFmtId="0" fontId="5" fillId="0" borderId="0"/>
    <xf numFmtId="0" fontId="5" fillId="0" borderId="0"/>
    <xf numFmtId="0" fontId="13" fillId="0" borderId="0"/>
    <xf numFmtId="0" fontId="13" fillId="0" borderId="0"/>
    <xf numFmtId="0" fontId="3" fillId="0" borderId="0"/>
    <xf numFmtId="0" fontId="3" fillId="0" borderId="0"/>
    <xf numFmtId="0" fontId="3" fillId="0" borderId="0"/>
    <xf numFmtId="0" fontId="3" fillId="0" borderId="0"/>
    <xf numFmtId="0" fontId="13" fillId="0" borderId="0"/>
    <xf numFmtId="0" fontId="42" fillId="0" borderId="0"/>
    <xf numFmtId="0" fontId="3" fillId="0" borderId="0"/>
    <xf numFmtId="0" fontId="42" fillId="0" borderId="0"/>
    <xf numFmtId="0" fontId="13" fillId="0" borderId="0"/>
    <xf numFmtId="0" fontId="42" fillId="0" borderId="0"/>
    <xf numFmtId="0" fontId="57" fillId="0" borderId="0"/>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42" fillId="0" borderId="0"/>
    <xf numFmtId="0" fontId="13" fillId="0" borderId="0"/>
    <xf numFmtId="0" fontId="5" fillId="0" borderId="0"/>
    <xf numFmtId="0" fontId="13" fillId="0" borderId="0"/>
    <xf numFmtId="0" fontId="13" fillId="0" borderId="0">
      <alignment vertical="top"/>
    </xf>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3" fillId="0" borderId="0"/>
    <xf numFmtId="0" fontId="13" fillId="0" borderId="0"/>
    <xf numFmtId="0" fontId="13" fillId="0" borderId="0">
      <alignment vertical="top"/>
    </xf>
    <xf numFmtId="0" fontId="13" fillId="0" borderId="0"/>
    <xf numFmtId="0" fontId="3" fillId="0" borderId="0"/>
    <xf numFmtId="0" fontId="5" fillId="0" borderId="0"/>
    <xf numFmtId="0" fontId="5"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13" fillId="0" borderId="0"/>
    <xf numFmtId="0" fontId="3" fillId="0" borderId="0"/>
    <xf numFmtId="0" fontId="13" fillId="0" borderId="0"/>
    <xf numFmtId="0" fontId="13" fillId="0" borderId="0"/>
    <xf numFmtId="0" fontId="13" fillId="0" borderId="0"/>
    <xf numFmtId="0" fontId="13" fillId="0" borderId="0"/>
    <xf numFmtId="0" fontId="32" fillId="0" borderId="0"/>
    <xf numFmtId="0" fontId="13" fillId="0" borderId="0"/>
    <xf numFmtId="2" fontId="13" fillId="0" borderId="29"/>
    <xf numFmtId="1" fontId="39" fillId="32" borderId="21" applyNumberFormat="0"/>
    <xf numFmtId="1" fontId="39" fillId="32" borderId="21" applyNumberFormat="0"/>
    <xf numFmtId="0" fontId="43" fillId="0" borderId="0"/>
    <xf numFmtId="0" fontId="58" fillId="37" borderId="41" applyNumberFormat="0" applyFont="0" applyAlignment="0" applyProtection="0"/>
    <xf numFmtId="0" fontId="43" fillId="37" borderId="41" applyNumberFormat="0" applyFont="0" applyAlignment="0" applyProtection="0"/>
    <xf numFmtId="0" fontId="43" fillId="37" borderId="41" applyNumberFormat="0" applyFont="0" applyAlignment="0" applyProtection="0"/>
    <xf numFmtId="0" fontId="43" fillId="37" borderId="41" applyNumberFormat="0" applyFont="0" applyAlignment="0" applyProtection="0"/>
    <xf numFmtId="0" fontId="43" fillId="37" borderId="41" applyNumberFormat="0" applyFont="0" applyAlignment="0" applyProtection="0"/>
    <xf numFmtId="0" fontId="43" fillId="37" borderId="41" applyNumberFormat="0" applyFont="0" applyAlignment="0" applyProtection="0"/>
    <xf numFmtId="0" fontId="3" fillId="2" borderId="1" applyNumberFormat="0" applyFont="0" applyAlignment="0" applyProtection="0"/>
    <xf numFmtId="0" fontId="58" fillId="37" borderId="41" applyNumberFormat="0" applyFont="0" applyAlignment="0" applyProtection="0"/>
    <xf numFmtId="0" fontId="58" fillId="37" borderId="41" applyNumberFormat="0" applyFont="0" applyAlignment="0" applyProtection="0"/>
    <xf numFmtId="0" fontId="59" fillId="0" borderId="42">
      <alignment horizontal="left" wrapText="1" indent="1"/>
    </xf>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0" fontId="60" fillId="28" borderId="43" applyNumberFormat="0" applyAlignment="0" applyProtection="0"/>
    <xf numFmtId="40" fontId="61" fillId="38" borderId="0">
      <alignment horizontal="right"/>
    </xf>
    <xf numFmtId="0" fontId="62" fillId="38" borderId="0">
      <alignment horizontal="right"/>
    </xf>
    <xf numFmtId="0" fontId="63" fillId="38" borderId="30"/>
    <xf numFmtId="0" fontId="63" fillId="38" borderId="30"/>
    <xf numFmtId="0" fontId="63" fillId="0" borderId="0" applyBorder="0">
      <alignment horizontal="centerContinuous"/>
    </xf>
    <xf numFmtId="0" fontId="64" fillId="0" borderId="0" applyBorder="0">
      <alignment horizontal="centerContinuous"/>
    </xf>
    <xf numFmtId="9" fontId="5"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41" fillId="0" borderId="0" applyFont="0" applyFill="0" applyBorder="0" applyAlignment="0" applyProtection="0"/>
    <xf numFmtId="9" fontId="43" fillId="0" borderId="0" applyFont="0" applyFill="0" applyBorder="0" applyAlignment="0" applyProtection="0"/>
    <xf numFmtId="0" fontId="13" fillId="6" borderId="21" applyNumberFormat="0" applyAlignment="0">
      <alignment horizontal="left"/>
    </xf>
    <xf numFmtId="0" fontId="13" fillId="6" borderId="21" applyNumberFormat="0" applyAlignment="0">
      <alignment horizontal="left"/>
    </xf>
    <xf numFmtId="0" fontId="13" fillId="6" borderId="21" applyNumberFormat="0" applyAlignment="0">
      <alignment horizontal="left"/>
    </xf>
    <xf numFmtId="0" fontId="13" fillId="6" borderId="21" applyNumberFormat="0" applyAlignment="0">
      <alignment horizontal="left"/>
    </xf>
    <xf numFmtId="0" fontId="4" fillId="38" borderId="18" applyNumberFormat="0" applyFill="0" applyAlignment="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8" fontId="11" fillId="27" borderId="21" applyAlignment="0"/>
    <xf numFmtId="168" fontId="11" fillId="27" borderId="21" applyAlignment="0"/>
    <xf numFmtId="0" fontId="66" fillId="0" borderId="31" applyBorder="0" applyAlignment="0" applyProtection="0">
      <alignment horizontal="center"/>
    </xf>
    <xf numFmtId="0" fontId="66" fillId="0" borderId="31" applyBorder="0" applyAlignment="0" applyProtection="0">
      <alignment horizontal="center"/>
    </xf>
    <xf numFmtId="0" fontId="67" fillId="0" borderId="44">
      <alignment vertical="center" wrapText="1"/>
    </xf>
    <xf numFmtId="49" fontId="9" fillId="0" borderId="0" applyFont="0" applyBorder="0" applyAlignment="0">
      <alignment horizontal="centerContinuous" vertical="center"/>
    </xf>
    <xf numFmtId="49" fontId="13" fillId="39" borderId="0">
      <protection locked="0"/>
    </xf>
    <xf numFmtId="0" fontId="68" fillId="0" borderId="0" applyNumberFormat="0" applyFill="0" applyBorder="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4" fillId="0" borderId="2"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168" fontId="11" fillId="27" borderId="46" applyAlignment="0"/>
    <xf numFmtId="0" fontId="70" fillId="0" borderId="46">
      <alignment horizontal="center"/>
    </xf>
    <xf numFmtId="0" fontId="13" fillId="0" borderId="0" applyNumberFormat="0" applyFont="0" applyBorder="0">
      <alignment horizontal="right"/>
      <protection locked="0"/>
    </xf>
    <xf numFmtId="1" fontId="11" fillId="0" borderId="0" applyNumberFormat="0" applyFont="0" applyBorder="0" applyAlignment="0">
      <protection locked="0"/>
    </xf>
    <xf numFmtId="0" fontId="71"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1" fontId="13" fillId="27" borderId="0"/>
    <xf numFmtId="1" fontId="13" fillId="27" borderId="0"/>
    <xf numFmtId="1" fontId="13" fillId="0" borderId="29" applyBorder="0"/>
    <xf numFmtId="1" fontId="39" fillId="29" borderId="0"/>
    <xf numFmtId="1" fontId="39" fillId="31" borderId="0"/>
    <xf numFmtId="43" fontId="1" fillId="0" borderId="0" applyFont="0" applyFill="0" applyBorder="0" applyAlignment="0" applyProtection="0"/>
    <xf numFmtId="44" fontId="13" fillId="0" borderId="0" applyFont="0" applyFill="0" applyBorder="0" applyAlignment="0" applyProtection="0"/>
    <xf numFmtId="1" fontId="39"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2" fontId="13" fillId="0" borderId="29"/>
    <xf numFmtId="1" fontId="39" fillId="32" borderId="21" applyNumberFormat="0"/>
    <xf numFmtId="176" fontId="78" fillId="0" borderId="0" applyFont="0" applyFill="0" applyBorder="0" applyAlignment="0" applyProtection="0"/>
    <xf numFmtId="177" fontId="1" fillId="0" borderId="0"/>
  </cellStyleXfs>
  <cellXfs count="482">
    <xf numFmtId="0" fontId="0" fillId="0" borderId="0" xfId="0"/>
    <xf numFmtId="0" fontId="6" fillId="4" borderId="3" xfId="0" applyFont="1" applyFill="1" applyBorder="1"/>
    <xf numFmtId="0" fontId="0" fillId="4" borderId="4" xfId="0" applyFont="1" applyFill="1" applyBorder="1" applyProtection="1"/>
    <xf numFmtId="15" fontId="7" fillId="4" borderId="4" xfId="0" applyNumberFormat="1" applyFont="1" applyFill="1" applyBorder="1" applyProtection="1"/>
    <xf numFmtId="15" fontId="7" fillId="4" borderId="5" xfId="0" applyNumberFormat="1" applyFont="1" applyFill="1" applyBorder="1" applyProtection="1"/>
    <xf numFmtId="0" fontId="0" fillId="4" borderId="0" xfId="0" applyFill="1" applyProtection="1"/>
    <xf numFmtId="0" fontId="0" fillId="0" borderId="0" xfId="0" applyProtection="1"/>
    <xf numFmtId="0" fontId="0" fillId="4" borderId="6" xfId="0" applyFont="1" applyFill="1" applyBorder="1" applyProtection="1"/>
    <xf numFmtId="0" fontId="0" fillId="4" borderId="0" xfId="0" applyFont="1" applyFill="1" applyBorder="1" applyProtection="1"/>
    <xf numFmtId="0" fontId="0" fillId="4" borderId="7" xfId="0" applyFont="1" applyFill="1" applyBorder="1" applyProtection="1"/>
    <xf numFmtId="0" fontId="0" fillId="4" borderId="11" xfId="0" applyFont="1" applyFill="1" applyBorder="1" applyProtection="1"/>
    <xf numFmtId="0" fontId="0" fillId="4" borderId="12" xfId="0" applyFont="1" applyFill="1" applyBorder="1" applyProtection="1"/>
    <xf numFmtId="0" fontId="0" fillId="4" borderId="0" xfId="0" quotePrefix="1" applyFont="1" applyFill="1" applyBorder="1" applyAlignment="1" applyProtection="1">
      <alignment horizontal="left"/>
    </xf>
    <xf numFmtId="0" fontId="0" fillId="4" borderId="0" xfId="0" applyFont="1" applyFill="1" applyBorder="1" applyAlignment="1" applyProtection="1">
      <alignment horizontal="center" vertical="top"/>
    </xf>
    <xf numFmtId="0" fontId="0" fillId="4" borderId="13" xfId="0" applyFont="1" applyFill="1" applyBorder="1" applyProtection="1"/>
    <xf numFmtId="0" fontId="15" fillId="4" borderId="17" xfId="0" quotePrefix="1" applyFont="1" applyFill="1" applyBorder="1" applyProtection="1"/>
    <xf numFmtId="0" fontId="0" fillId="4" borderId="18" xfId="0" applyFont="1" applyFill="1" applyBorder="1" applyProtection="1"/>
    <xf numFmtId="0" fontId="16" fillId="4" borderId="19" xfId="0" applyFont="1" applyFill="1" applyBorder="1" applyAlignment="1">
      <alignment horizontal="right"/>
    </xf>
    <xf numFmtId="0" fontId="0" fillId="0" borderId="0" xfId="0" applyFont="1" applyProtection="1"/>
    <xf numFmtId="0" fontId="19" fillId="4" borderId="0" xfId="0" quotePrefix="1" applyFont="1" applyFill="1" applyAlignment="1">
      <alignment horizontal="center"/>
    </xf>
    <xf numFmtId="49" fontId="20" fillId="4" borderId="0" xfId="0" quotePrefix="1" applyNumberFormat="1" applyFont="1" applyFill="1" applyAlignment="1">
      <alignment horizontal="center"/>
    </xf>
    <xf numFmtId="0" fontId="21" fillId="4" borderId="0" xfId="0" applyFont="1" applyFill="1" applyBorder="1"/>
    <xf numFmtId="0" fontId="22" fillId="4" borderId="0" xfId="0" applyFont="1" applyFill="1"/>
    <xf numFmtId="0" fontId="23" fillId="4" borderId="0" xfId="0" quotePrefix="1" applyFont="1" applyFill="1" applyBorder="1" applyAlignment="1">
      <alignment horizontal="left"/>
    </xf>
    <xf numFmtId="0" fontId="13" fillId="4" borderId="0" xfId="0" applyFont="1" applyFill="1"/>
    <xf numFmtId="165" fontId="24" fillId="4" borderId="20" xfId="0" applyNumberFormat="1" applyFont="1" applyFill="1" applyBorder="1"/>
    <xf numFmtId="0" fontId="21" fillId="4" borderId="0" xfId="0" applyFont="1" applyFill="1"/>
    <xf numFmtId="0" fontId="25" fillId="4" borderId="0" xfId="0" applyFont="1" applyFill="1"/>
    <xf numFmtId="0" fontId="23" fillId="4" borderId="0" xfId="0" applyFont="1" applyFill="1"/>
    <xf numFmtId="0" fontId="24" fillId="4" borderId="0" xfId="0" applyFont="1" applyFill="1"/>
    <xf numFmtId="0" fontId="23" fillId="4" borderId="0" xfId="0" applyFont="1" applyFill="1" applyProtection="1"/>
    <xf numFmtId="0" fontId="26" fillId="4" borderId="0" xfId="0" applyFont="1" applyFill="1"/>
    <xf numFmtId="0" fontId="27" fillId="4" borderId="0" xfId="0" applyFont="1" applyFill="1"/>
    <xf numFmtId="0" fontId="27" fillId="4" borderId="21" xfId="0" applyFont="1" applyFill="1" applyBorder="1" applyAlignment="1">
      <alignment horizontal="center"/>
    </xf>
    <xf numFmtId="0" fontId="24" fillId="4" borderId="22" xfId="0" applyFont="1" applyFill="1" applyBorder="1" applyAlignment="1">
      <alignment horizontal="center" vertical="top" wrapText="1"/>
    </xf>
    <xf numFmtId="0" fontId="23" fillId="4" borderId="23" xfId="0" applyFont="1" applyFill="1" applyBorder="1" applyAlignment="1">
      <alignment horizontal="center" vertical="top" wrapText="1"/>
    </xf>
    <xf numFmtId="0" fontId="23" fillId="4" borderId="22" xfId="0" applyFont="1" applyFill="1" applyBorder="1" applyAlignment="1">
      <alignment horizontal="center" vertical="top" wrapText="1"/>
    </xf>
    <xf numFmtId="0" fontId="23" fillId="4" borderId="24" xfId="0" applyFont="1" applyFill="1" applyBorder="1" applyAlignment="1">
      <alignment horizontal="center" vertical="top" wrapText="1"/>
    </xf>
    <xf numFmtId="0" fontId="24" fillId="4" borderId="21"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3" fillId="4" borderId="25" xfId="0" applyFont="1" applyFill="1" applyBorder="1" applyAlignment="1">
      <alignment horizontal="center" vertical="top" wrapText="1"/>
    </xf>
    <xf numFmtId="0" fontId="25" fillId="4" borderId="26" xfId="0" applyFont="1" applyFill="1" applyBorder="1" applyAlignment="1">
      <alignment horizontal="left" vertical="top" indent="3"/>
    </xf>
    <xf numFmtId="166" fontId="25" fillId="7" borderId="27" xfId="1" applyNumberFormat="1" applyFont="1" applyFill="1" applyBorder="1" applyAlignment="1">
      <alignment vertical="top"/>
    </xf>
    <xf numFmtId="1" fontId="25" fillId="4" borderId="26" xfId="0" applyNumberFormat="1" applyFont="1" applyFill="1" applyBorder="1" applyAlignment="1">
      <alignment horizontal="left" vertical="top" indent="3"/>
    </xf>
    <xf numFmtId="1" fontId="25" fillId="4" borderId="21" xfId="0" applyNumberFormat="1" applyFont="1" applyFill="1" applyBorder="1" applyAlignment="1">
      <alignment horizontal="left" vertical="top" indent="3"/>
    </xf>
    <xf numFmtId="0" fontId="24" fillId="4" borderId="28" xfId="0" applyFont="1" applyFill="1" applyBorder="1" applyAlignment="1">
      <alignment horizontal="left" vertical="top" indent="1"/>
    </xf>
    <xf numFmtId="166" fontId="24" fillId="7" borderId="21" xfId="1" applyNumberFormat="1" applyFont="1" applyFill="1" applyBorder="1"/>
    <xf numFmtId="166" fontId="24" fillId="4" borderId="0" xfId="1" applyNumberFormat="1" applyFont="1" applyFill="1" applyBorder="1"/>
    <xf numFmtId="0" fontId="24" fillId="4" borderId="0" xfId="0" applyFont="1" applyFill="1" applyBorder="1" applyAlignment="1">
      <alignment horizontal="left" wrapText="1" indent="1"/>
    </xf>
    <xf numFmtId="166" fontId="13" fillId="4" borderId="0" xfId="5" applyNumberFormat="1" applyFont="1" applyFill="1" applyBorder="1" applyAlignment="1">
      <alignment horizontal="center"/>
    </xf>
    <xf numFmtId="166" fontId="25" fillId="4" borderId="0" xfId="1" applyNumberFormat="1" applyFont="1" applyFill="1" applyBorder="1"/>
    <xf numFmtId="0" fontId="23" fillId="4" borderId="21"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0" xfId="0" applyFont="1" applyFill="1" applyBorder="1" applyAlignment="1">
      <alignment horizontal="center" vertical="top" wrapText="1"/>
    </xf>
    <xf numFmtId="0" fontId="23" fillId="4" borderId="29" xfId="0" applyFont="1" applyFill="1" applyBorder="1" applyAlignment="1">
      <alignment horizontal="center" vertical="top" wrapText="1"/>
    </xf>
    <xf numFmtId="0" fontId="24" fillId="4" borderId="29" xfId="0" applyFont="1" applyFill="1" applyBorder="1" applyAlignment="1">
      <alignment horizontal="center" vertical="top" wrapText="1"/>
    </xf>
    <xf numFmtId="0" fontId="24" fillId="4" borderId="0" xfId="0" applyFont="1" applyFill="1" applyBorder="1" applyAlignment="1">
      <alignment horizontal="center" vertical="top" wrapText="1"/>
    </xf>
    <xf numFmtId="0" fontId="23" fillId="4" borderId="30" xfId="0" applyFont="1" applyFill="1" applyBorder="1" applyAlignment="1">
      <alignment horizontal="center" vertical="top" wrapText="1"/>
    </xf>
    <xf numFmtId="0" fontId="24" fillId="4" borderId="0" xfId="0" applyFont="1" applyFill="1" applyBorder="1" applyAlignment="1">
      <alignment horizontal="center" vertical="top"/>
    </xf>
    <xf numFmtId="0" fontId="25" fillId="4" borderId="21" xfId="0" applyFont="1" applyFill="1" applyBorder="1" applyAlignment="1">
      <alignment horizontal="left" vertical="top" indent="3"/>
    </xf>
    <xf numFmtId="166" fontId="25" fillId="4" borderId="0" xfId="1" applyNumberFormat="1" applyFont="1" applyFill="1" applyBorder="1" applyAlignment="1">
      <alignment horizontal="right" vertical="top"/>
    </xf>
    <xf numFmtId="166" fontId="25" fillId="7" borderId="21" xfId="1" applyNumberFormat="1" applyFont="1" applyFill="1" applyBorder="1" applyAlignment="1">
      <alignment horizontal="right" vertical="top"/>
    </xf>
    <xf numFmtId="1" fontId="25" fillId="4" borderId="27" xfId="0" applyNumberFormat="1" applyFont="1" applyFill="1" applyBorder="1" applyAlignment="1">
      <alignment horizontal="left" vertical="top" indent="3"/>
    </xf>
    <xf numFmtId="0" fontId="25" fillId="4" borderId="27" xfId="0" applyFont="1" applyFill="1" applyBorder="1" applyAlignment="1">
      <alignment horizontal="left" vertical="top" indent="3"/>
    </xf>
    <xf numFmtId="0" fontId="24" fillId="4" borderId="21" xfId="0" applyFont="1" applyFill="1" applyBorder="1" applyAlignment="1">
      <alignment horizontal="left" vertical="top" indent="1"/>
    </xf>
    <xf numFmtId="166" fontId="11" fillId="7" borderId="21" xfId="5" applyNumberFormat="1" applyFont="1" applyFill="1" applyBorder="1" applyAlignment="1">
      <alignment horizontal="center"/>
    </xf>
    <xf numFmtId="166" fontId="11" fillId="4" borderId="0" xfId="5" applyNumberFormat="1" applyFont="1" applyFill="1" applyBorder="1" applyAlignment="1">
      <alignment horizontal="center"/>
    </xf>
    <xf numFmtId="0" fontId="0" fillId="4" borderId="0" xfId="0" applyFill="1"/>
    <xf numFmtId="0" fontId="22" fillId="4" borderId="0" xfId="0" applyFont="1" applyFill="1" applyAlignment="1">
      <alignment horizontal="right"/>
    </xf>
    <xf numFmtId="0" fontId="19" fillId="4" borderId="0" xfId="0" applyFont="1" applyFill="1"/>
    <xf numFmtId="0" fontId="22" fillId="4" borderId="0" xfId="0" quotePrefix="1" applyFont="1" applyFill="1" applyAlignment="1">
      <alignment horizontal="right"/>
    </xf>
    <xf numFmtId="0" fontId="28" fillId="4" borderId="0" xfId="0" quotePrefix="1" applyFont="1" applyFill="1" applyAlignment="1" applyProtection="1"/>
    <xf numFmtId="0" fontId="19" fillId="4" borderId="0" xfId="0" quotePrefix="1" applyFont="1" applyFill="1" applyAlignment="1" applyProtection="1">
      <alignment horizontal="center"/>
    </xf>
    <xf numFmtId="49" fontId="20" fillId="4" borderId="0" xfId="0" quotePrefix="1" applyNumberFormat="1" applyFont="1" applyFill="1" applyAlignment="1" applyProtection="1">
      <alignment horizontal="center"/>
    </xf>
    <xf numFmtId="0" fontId="21" fillId="4" borderId="0" xfId="0" applyFont="1" applyFill="1" applyBorder="1" applyProtection="1"/>
    <xf numFmtId="0" fontId="22" fillId="4" borderId="0" xfId="0" applyFont="1" applyFill="1" applyProtection="1"/>
    <xf numFmtId="0" fontId="19" fillId="4" borderId="0" xfId="0" applyFont="1" applyFill="1" applyProtection="1"/>
    <xf numFmtId="0" fontId="23" fillId="4" borderId="0" xfId="0" quotePrefix="1" applyFont="1" applyFill="1" applyBorder="1" applyAlignment="1" applyProtection="1">
      <alignment horizontal="left"/>
    </xf>
    <xf numFmtId="165" fontId="24" fillId="4" borderId="20" xfId="0" applyNumberFormat="1" applyFont="1" applyFill="1" applyBorder="1" applyProtection="1"/>
    <xf numFmtId="0" fontId="13" fillId="4" borderId="0" xfId="0" applyFont="1" applyFill="1" applyProtection="1"/>
    <xf numFmtId="0" fontId="21" fillId="4" borderId="0" xfId="0" applyFont="1" applyFill="1" applyProtection="1"/>
    <xf numFmtId="0" fontId="25" fillId="4" borderId="0" xfId="0" applyFont="1" applyFill="1" applyProtection="1"/>
    <xf numFmtId="0" fontId="26" fillId="4" borderId="0" xfId="0" applyFont="1" applyFill="1" applyProtection="1"/>
    <xf numFmtId="0" fontId="22" fillId="4" borderId="0" xfId="0" quotePrefix="1" applyFont="1" applyFill="1" applyAlignment="1" applyProtection="1">
      <alignment horizontal="center"/>
    </xf>
    <xf numFmtId="0" fontId="24" fillId="4" borderId="0" xfId="0" applyFont="1" applyFill="1" applyProtection="1"/>
    <xf numFmtId="0" fontId="27" fillId="4" borderId="0" xfId="0" applyFont="1" applyFill="1" applyProtection="1"/>
    <xf numFmtId="0" fontId="24" fillId="4" borderId="22" xfId="0" applyFont="1" applyFill="1" applyBorder="1" applyAlignment="1" applyProtection="1">
      <alignment horizontal="center"/>
    </xf>
    <xf numFmtId="0" fontId="24" fillId="4" borderId="21" xfId="0" applyFont="1" applyFill="1" applyBorder="1" applyAlignment="1" applyProtection="1">
      <alignment horizontal="center"/>
    </xf>
    <xf numFmtId="0" fontId="24" fillId="4" borderId="22" xfId="0" applyFont="1" applyFill="1" applyBorder="1" applyAlignment="1" applyProtection="1">
      <alignment horizontal="center" vertical="top" wrapText="1"/>
    </xf>
    <xf numFmtId="0" fontId="23" fillId="4" borderId="22" xfId="0" applyFont="1" applyFill="1" applyBorder="1" applyAlignment="1" applyProtection="1">
      <alignment horizontal="center" vertical="top" wrapText="1"/>
    </xf>
    <xf numFmtId="0" fontId="23" fillId="4" borderId="24" xfId="0" applyFont="1" applyFill="1" applyBorder="1" applyAlignment="1" applyProtection="1">
      <alignment horizontal="center" vertical="top" wrapText="1"/>
    </xf>
    <xf numFmtId="0" fontId="24" fillId="4" borderId="21" xfId="0" applyFont="1" applyFill="1" applyBorder="1" applyAlignment="1" applyProtection="1">
      <alignment vertical="center" wrapText="1"/>
    </xf>
    <xf numFmtId="0" fontId="23" fillId="4" borderId="21" xfId="0" applyFont="1" applyFill="1" applyBorder="1" applyAlignment="1" applyProtection="1">
      <alignment horizontal="center" vertical="center" wrapText="1"/>
    </xf>
    <xf numFmtId="0" fontId="25" fillId="4" borderId="21" xfId="0" applyFont="1" applyFill="1" applyBorder="1" applyAlignment="1" applyProtection="1">
      <alignment horizontal="left" vertical="top" indent="3"/>
    </xf>
    <xf numFmtId="166" fontId="25" fillId="0" borderId="21" xfId="6" applyNumberFormat="1" applyFont="1" applyBorder="1" applyAlignment="1" applyProtection="1">
      <protection locked="0"/>
    </xf>
    <xf numFmtId="1" fontId="25" fillId="4" borderId="27" xfId="0" applyNumberFormat="1" applyFont="1" applyFill="1" applyBorder="1" applyAlignment="1" applyProtection="1">
      <alignment horizontal="left" vertical="top" indent="3"/>
    </xf>
    <xf numFmtId="1" fontId="25" fillId="4" borderId="21" xfId="0" applyNumberFormat="1" applyFont="1" applyFill="1" applyBorder="1" applyAlignment="1" applyProtection="1">
      <alignment horizontal="left" vertical="top" indent="3"/>
    </xf>
    <xf numFmtId="0" fontId="25" fillId="4" borderId="27" xfId="0" applyFont="1" applyFill="1" applyBorder="1" applyAlignment="1" applyProtection="1">
      <alignment horizontal="left" vertical="top" indent="3"/>
    </xf>
    <xf numFmtId="0" fontId="24" fillId="4" borderId="21" xfId="0" applyFont="1" applyFill="1" applyBorder="1" applyAlignment="1" applyProtection="1">
      <alignment horizontal="left" vertical="top" indent="1"/>
    </xf>
    <xf numFmtId="0" fontId="27" fillId="4" borderId="0" xfId="0" applyFont="1" applyFill="1" applyBorder="1" applyAlignment="1" applyProtection="1">
      <alignment horizontal="left" vertical="top" indent="1"/>
    </xf>
    <xf numFmtId="166" fontId="5" fillId="4" borderId="0" xfId="5" applyNumberFormat="1" applyFont="1" applyFill="1" applyBorder="1" applyProtection="1"/>
    <xf numFmtId="166" fontId="26" fillId="4" borderId="0" xfId="1" applyNumberFormat="1" applyFont="1" applyFill="1" applyBorder="1" applyProtection="1"/>
    <xf numFmtId="0" fontId="23" fillId="4" borderId="0" xfId="0" applyFont="1" applyFill="1" applyBorder="1" applyAlignment="1" applyProtection="1">
      <alignment horizontal="center" vertical="top" wrapText="1"/>
    </xf>
    <xf numFmtId="0" fontId="24" fillId="4" borderId="0" xfId="0" applyFont="1" applyFill="1" applyBorder="1" applyAlignment="1" applyProtection="1">
      <alignment horizontal="center" vertical="top" wrapText="1"/>
    </xf>
    <xf numFmtId="0" fontId="26" fillId="0" borderId="0" xfId="0" applyFont="1" applyProtection="1"/>
    <xf numFmtId="0" fontId="24" fillId="4" borderId="21" xfId="0" applyFont="1" applyFill="1" applyBorder="1" applyAlignment="1" applyProtection="1">
      <alignment horizontal="center" vertical="top" wrapText="1"/>
    </xf>
    <xf numFmtId="0" fontId="23" fillId="4" borderId="0"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xf>
    <xf numFmtId="166" fontId="26" fillId="4" borderId="31" xfId="1" applyNumberFormat="1" applyFont="1" applyFill="1" applyBorder="1" applyAlignment="1" applyProtection="1">
      <alignment horizontal="right" vertical="top"/>
    </xf>
    <xf numFmtId="166" fontId="25" fillId="0" borderId="21" xfId="1" applyNumberFormat="1" applyFont="1" applyBorder="1" applyAlignment="1" applyProtection="1">
      <alignment horizontal="right" vertical="top"/>
      <protection locked="0"/>
    </xf>
    <xf numFmtId="166" fontId="26" fillId="4" borderId="0" xfId="1" applyNumberFormat="1" applyFont="1" applyFill="1" applyBorder="1" applyAlignment="1" applyProtection="1">
      <alignment horizontal="right" vertical="top"/>
    </xf>
    <xf numFmtId="0" fontId="24" fillId="4" borderId="28" xfId="0" applyFont="1" applyFill="1" applyBorder="1" applyAlignment="1" applyProtection="1">
      <alignment horizontal="left" vertical="top" indent="1"/>
    </xf>
    <xf numFmtId="166" fontId="5" fillId="4" borderId="31" xfId="5" applyNumberFormat="1" applyFont="1" applyFill="1" applyBorder="1" applyAlignment="1" applyProtection="1">
      <alignment horizontal="center"/>
    </xf>
    <xf numFmtId="166" fontId="22" fillId="7" borderId="21" xfId="5" applyNumberFormat="1" applyFont="1" applyFill="1" applyBorder="1" applyAlignment="1" applyProtection="1">
      <alignment horizontal="center"/>
    </xf>
    <xf numFmtId="166" fontId="13" fillId="7" borderId="21" xfId="5" applyNumberFormat="1" applyFont="1" applyFill="1" applyBorder="1" applyProtection="1"/>
    <xf numFmtId="0" fontId="27" fillId="4" borderId="0" xfId="0" applyFont="1" applyFill="1" applyBorder="1" applyAlignment="1" applyProtection="1">
      <alignment horizontal="left" wrapText="1"/>
    </xf>
    <xf numFmtId="0" fontId="22" fillId="4" borderId="0" xfId="0" quotePrefix="1" applyFont="1" applyFill="1" applyAlignment="1" applyProtection="1">
      <alignment horizontal="right"/>
    </xf>
    <xf numFmtId="0" fontId="19" fillId="4" borderId="0" xfId="7" quotePrefix="1" applyFont="1" applyFill="1" applyAlignment="1" applyProtection="1">
      <alignment horizontal="center"/>
    </xf>
    <xf numFmtId="15" fontId="24" fillId="4" borderId="0" xfId="0" applyNumberFormat="1" applyFont="1" applyFill="1" applyBorder="1" applyAlignment="1" applyProtection="1">
      <alignment horizontal="left"/>
    </xf>
    <xf numFmtId="0" fontId="23" fillId="4" borderId="0" xfId="0" applyFont="1" applyFill="1" applyAlignment="1" applyProtection="1">
      <alignment horizontal="center"/>
    </xf>
    <xf numFmtId="0" fontId="22" fillId="4" borderId="0" xfId="0" applyFont="1" applyFill="1" applyAlignment="1" applyProtection="1">
      <alignment horizontal="center"/>
    </xf>
    <xf numFmtId="0" fontId="25" fillId="4" borderId="26" xfId="0" applyFont="1" applyFill="1" applyBorder="1" applyAlignment="1" applyProtection="1">
      <alignment horizontal="left" vertical="top" indent="3"/>
    </xf>
    <xf numFmtId="1" fontId="25" fillId="4" borderId="26" xfId="0" applyNumberFormat="1" applyFont="1" applyFill="1" applyBorder="1" applyAlignment="1" applyProtection="1">
      <alignment horizontal="left" vertical="top" indent="3"/>
    </xf>
    <xf numFmtId="0" fontId="26" fillId="0" borderId="0" xfId="0" applyFont="1" applyFill="1" applyProtection="1"/>
    <xf numFmtId="0" fontId="26" fillId="8" borderId="0" xfId="0" applyFont="1" applyFill="1" applyProtection="1"/>
    <xf numFmtId="0" fontId="25" fillId="4" borderId="28" xfId="0" applyFont="1" applyFill="1" applyBorder="1" applyAlignment="1" applyProtection="1">
      <alignment horizontal="left" vertical="top" indent="3"/>
    </xf>
    <xf numFmtId="166" fontId="25" fillId="4" borderId="31" xfId="1" applyNumberFormat="1" applyFont="1" applyFill="1" applyBorder="1" applyAlignment="1" applyProtection="1">
      <alignment horizontal="right" vertical="top"/>
    </xf>
    <xf numFmtId="166" fontId="25" fillId="4" borderId="0" xfId="1" applyNumberFormat="1" applyFont="1" applyFill="1" applyBorder="1" applyAlignment="1" applyProtection="1">
      <alignment horizontal="right" vertical="top"/>
    </xf>
    <xf numFmtId="1" fontId="25" fillId="4" borderId="28" xfId="0" applyNumberFormat="1" applyFont="1" applyFill="1" applyBorder="1" applyAlignment="1" applyProtection="1">
      <alignment horizontal="left" vertical="top" indent="3"/>
    </xf>
    <xf numFmtId="166" fontId="13" fillId="4" borderId="31" xfId="5" applyNumberFormat="1" applyFont="1" applyFill="1" applyBorder="1" applyAlignment="1" applyProtection="1">
      <alignment horizontal="center"/>
    </xf>
    <xf numFmtId="166" fontId="13" fillId="7" borderId="21" xfId="5" applyNumberFormat="1" applyFont="1" applyFill="1" applyBorder="1" applyAlignment="1" applyProtection="1">
      <alignment horizontal="center"/>
    </xf>
    <xf numFmtId="15" fontId="24" fillId="4" borderId="0" xfId="0" applyNumberFormat="1" applyFont="1" applyFill="1" applyAlignment="1" applyProtection="1">
      <alignment horizontal="left"/>
    </xf>
    <xf numFmtId="166" fontId="25" fillId="0" borderId="27" xfId="1" applyNumberFormat="1" applyFont="1" applyFill="1" applyBorder="1" applyAlignment="1" applyProtection="1">
      <protection locked="0"/>
    </xf>
    <xf numFmtId="0" fontId="24" fillId="4" borderId="0" xfId="0" applyFont="1" applyFill="1" applyBorder="1" applyAlignment="1" applyProtection="1">
      <alignment horizontal="left" vertical="top" indent="1"/>
    </xf>
    <xf numFmtId="166" fontId="13" fillId="4" borderId="0" xfId="5" applyNumberFormat="1" applyFont="1" applyFill="1" applyBorder="1" applyProtection="1"/>
    <xf numFmtId="166" fontId="25" fillId="4" borderId="0" xfId="0" applyNumberFormat="1" applyFont="1" applyFill="1" applyBorder="1" applyProtection="1"/>
    <xf numFmtId="0" fontId="25" fillId="4" borderId="0" xfId="0" applyFont="1" applyFill="1" applyBorder="1" applyProtection="1"/>
    <xf numFmtId="0" fontId="24" fillId="4" borderId="21" xfId="0" applyFont="1" applyFill="1" applyBorder="1" applyAlignment="1" applyProtection="1">
      <alignment horizontal="center" wrapText="1"/>
    </xf>
    <xf numFmtId="166" fontId="24" fillId="4" borderId="0" xfId="0" applyNumberFormat="1" applyFont="1" applyFill="1" applyBorder="1" applyAlignment="1" applyProtection="1">
      <alignment horizontal="center"/>
    </xf>
    <xf numFmtId="166" fontId="24" fillId="4" borderId="21" xfId="0" applyNumberFormat="1" applyFont="1" applyFill="1" applyBorder="1" applyAlignment="1" applyProtection="1">
      <alignment horizontal="center"/>
    </xf>
    <xf numFmtId="0" fontId="23" fillId="4" borderId="30" xfId="0" applyFont="1" applyFill="1" applyBorder="1" applyAlignment="1" applyProtection="1">
      <alignment horizontal="center" vertical="top" wrapText="1"/>
    </xf>
    <xf numFmtId="0" fontId="23" fillId="4" borderId="32" xfId="0" applyFont="1" applyFill="1" applyBorder="1" applyAlignment="1" applyProtection="1">
      <alignment horizontal="center" vertical="top" wrapText="1"/>
    </xf>
    <xf numFmtId="0" fontId="24" fillId="4" borderId="29" xfId="0" applyFont="1" applyFill="1" applyBorder="1" applyAlignment="1" applyProtection="1">
      <alignment horizontal="center" vertical="top" wrapText="1"/>
    </xf>
    <xf numFmtId="0" fontId="13" fillId="4" borderId="0" xfId="0" applyFont="1" applyFill="1" applyBorder="1" applyAlignment="1" applyProtection="1"/>
    <xf numFmtId="0" fontId="24" fillId="4" borderId="21" xfId="0" applyFont="1" applyFill="1" applyBorder="1" applyAlignment="1" applyProtection="1">
      <alignment horizontal="center" vertical="center" wrapText="1"/>
    </xf>
    <xf numFmtId="0" fontId="23" fillId="4" borderId="30" xfId="0" applyFont="1" applyFill="1" applyBorder="1" applyAlignment="1" applyProtection="1">
      <alignment horizontal="center" vertical="center" wrapText="1"/>
    </xf>
    <xf numFmtId="0" fontId="24" fillId="4" borderId="29" xfId="0" applyFont="1" applyFill="1" applyBorder="1" applyAlignment="1" applyProtection="1">
      <alignment horizontal="center" vertical="center"/>
    </xf>
    <xf numFmtId="0" fontId="13" fillId="4" borderId="0" xfId="0" applyFont="1" applyFill="1" applyBorder="1" applyAlignment="1" applyProtection="1">
      <alignment vertical="center"/>
    </xf>
    <xf numFmtId="166" fontId="25" fillId="4" borderId="29" xfId="1" applyNumberFormat="1" applyFont="1" applyFill="1" applyBorder="1" applyAlignment="1" applyProtection="1">
      <alignment horizontal="right" vertical="top"/>
    </xf>
    <xf numFmtId="0" fontId="24" fillId="4" borderId="28" xfId="0" applyFont="1" applyFill="1" applyBorder="1" applyAlignment="1" applyProtection="1">
      <alignment vertical="top"/>
    </xf>
    <xf numFmtId="166" fontId="13" fillId="4" borderId="29" xfId="5" applyNumberFormat="1" applyFont="1" applyFill="1" applyBorder="1" applyAlignment="1" applyProtection="1">
      <alignment horizontal="right"/>
    </xf>
    <xf numFmtId="166" fontId="13" fillId="7" borderId="33" xfId="5" applyNumberFormat="1" applyFont="1" applyFill="1" applyBorder="1" applyAlignment="1" applyProtection="1">
      <alignment horizontal="right"/>
    </xf>
    <xf numFmtId="166" fontId="13" fillId="7" borderId="21" xfId="5" applyNumberFormat="1" applyFont="1" applyFill="1" applyBorder="1" applyAlignment="1" applyProtection="1"/>
    <xf numFmtId="0" fontId="24" fillId="4" borderId="0" xfId="0" applyFont="1" applyFill="1" applyBorder="1" applyAlignment="1" applyProtection="1">
      <alignment wrapText="1"/>
    </xf>
    <xf numFmtId="166" fontId="25" fillId="4" borderId="0" xfId="1" applyNumberFormat="1" applyFont="1" applyFill="1" applyBorder="1" applyProtection="1"/>
    <xf numFmtId="0" fontId="24" fillId="4" borderId="0" xfId="0" applyFont="1" applyFill="1" applyBorder="1" applyAlignment="1" applyProtection="1">
      <alignment horizontal="left" wrapText="1"/>
    </xf>
    <xf numFmtId="166" fontId="25" fillId="0" borderId="27" xfId="1" applyNumberFormat="1" applyFont="1" applyBorder="1" applyAlignment="1" applyProtection="1">
      <protection locked="0"/>
    </xf>
    <xf numFmtId="166" fontId="22" fillId="0" borderId="27" xfId="1" applyNumberFormat="1" applyFont="1" applyFill="1" applyBorder="1" applyAlignment="1" applyProtection="1">
      <alignment horizontal="right" vertical="top"/>
      <protection locked="0"/>
    </xf>
    <xf numFmtId="0" fontId="29" fillId="4" borderId="0" xfId="0" applyFont="1" applyFill="1" applyProtection="1"/>
    <xf numFmtId="0" fontId="23" fillId="4" borderId="34" xfId="0" quotePrefix="1" applyFont="1" applyFill="1" applyBorder="1" applyAlignment="1" applyProtection="1">
      <alignment horizontal="left"/>
    </xf>
    <xf numFmtId="3" fontId="19" fillId="4" borderId="0" xfId="0" quotePrefix="1" applyNumberFormat="1" applyFont="1" applyFill="1" applyBorder="1" applyAlignment="1" applyProtection="1">
      <alignment horizontal="center"/>
    </xf>
    <xf numFmtId="0" fontId="11" fillId="4" borderId="0" xfId="0" applyFont="1" applyFill="1"/>
    <xf numFmtId="0" fontId="24" fillId="4" borderId="21" xfId="0" applyFont="1" applyFill="1" applyBorder="1" applyAlignment="1">
      <alignment horizontal="center"/>
    </xf>
    <xf numFmtId="166" fontId="0" fillId="0" borderId="0" xfId="0" applyNumberFormat="1"/>
    <xf numFmtId="0" fontId="25" fillId="4" borderId="0" xfId="0" applyFont="1" applyFill="1" applyBorder="1"/>
    <xf numFmtId="0" fontId="23" fillId="4" borderId="23" xfId="0" applyFont="1" applyFill="1" applyBorder="1" applyAlignment="1" applyProtection="1">
      <alignment horizontal="center" vertical="top" wrapText="1"/>
    </xf>
    <xf numFmtId="0" fontId="23" fillId="4" borderId="21" xfId="0" applyFont="1" applyFill="1" applyBorder="1" applyAlignment="1" applyProtection="1">
      <alignment horizontal="center" vertical="top" wrapText="1"/>
    </xf>
    <xf numFmtId="0" fontId="23" fillId="4" borderId="25" xfId="0" applyFont="1" applyFill="1" applyBorder="1" applyAlignment="1" applyProtection="1">
      <alignment horizontal="center" vertical="top" wrapText="1"/>
    </xf>
    <xf numFmtId="166" fontId="0" fillId="0" borderId="0" xfId="0" applyNumberFormat="1" applyProtection="1"/>
    <xf numFmtId="0" fontId="23" fillId="4" borderId="29" xfId="0" applyFont="1" applyFill="1" applyBorder="1" applyAlignment="1" applyProtection="1">
      <alignment horizontal="center" vertical="top" wrapText="1"/>
    </xf>
    <xf numFmtId="0" fontId="24" fillId="4" borderId="0" xfId="0" applyFont="1" applyFill="1" applyBorder="1" applyAlignment="1" applyProtection="1">
      <alignment horizontal="left"/>
    </xf>
    <xf numFmtId="0" fontId="25" fillId="4" borderId="0" xfId="0" applyFont="1" applyFill="1" applyAlignment="1" applyProtection="1"/>
    <xf numFmtId="0" fontId="24" fillId="4" borderId="0" xfId="0" applyFont="1" applyFill="1" applyAlignment="1" applyProtection="1"/>
    <xf numFmtId="0" fontId="24" fillId="4" borderId="0" xfId="0" quotePrefix="1" applyFont="1" applyFill="1" applyAlignment="1" applyProtection="1">
      <alignment horizontal="left"/>
    </xf>
    <xf numFmtId="0" fontId="25" fillId="0" borderId="0" xfId="0" applyFont="1" applyAlignment="1" applyProtection="1"/>
    <xf numFmtId="0" fontId="25" fillId="0" borderId="0" xfId="0" applyFont="1" applyProtection="1"/>
    <xf numFmtId="3" fontId="22" fillId="4" borderId="0" xfId="0" quotePrefix="1" applyNumberFormat="1" applyFont="1" applyFill="1" applyBorder="1" applyAlignment="1" applyProtection="1">
      <alignment horizontal="center"/>
    </xf>
    <xf numFmtId="0" fontId="13" fillId="0" borderId="0" xfId="0" applyFont="1" applyProtection="1"/>
    <xf numFmtId="0" fontId="22" fillId="4" borderId="0" xfId="7" quotePrefix="1" applyFont="1" applyFill="1" applyAlignment="1" applyProtection="1">
      <alignment horizontal="center"/>
    </xf>
    <xf numFmtId="0" fontId="28" fillId="4" borderId="0" xfId="0" quotePrefix="1" applyFont="1" applyFill="1" applyAlignment="1" applyProtection="1">
      <alignment horizontal="center"/>
    </xf>
    <xf numFmtId="3" fontId="23" fillId="4" borderId="0" xfId="0" quotePrefix="1" applyNumberFormat="1" applyFont="1" applyFill="1" applyBorder="1" applyAlignment="1" applyProtection="1">
      <alignment horizontal="center"/>
    </xf>
    <xf numFmtId="0" fontId="23" fillId="4" borderId="0" xfId="0" quotePrefix="1" applyFont="1" applyFill="1" applyAlignment="1" applyProtection="1">
      <alignment horizontal="center"/>
    </xf>
    <xf numFmtId="0" fontId="24" fillId="4" borderId="28" xfId="0" applyFont="1" applyFill="1" applyBorder="1" applyAlignment="1" applyProtection="1">
      <alignment horizontal="left" vertical="top"/>
    </xf>
    <xf numFmtId="0" fontId="23" fillId="4" borderId="21" xfId="8" applyFont="1" applyFill="1" applyBorder="1" applyAlignment="1" applyProtection="1">
      <alignment horizontal="center" vertical="top" wrapText="1"/>
    </xf>
    <xf numFmtId="0" fontId="24" fillId="4" borderId="26" xfId="0" applyFont="1" applyFill="1" applyBorder="1" applyAlignment="1" applyProtection="1">
      <alignment vertical="top"/>
    </xf>
    <xf numFmtId="0" fontId="23" fillId="4" borderId="27" xfId="0" applyFont="1" applyFill="1" applyBorder="1" applyAlignment="1" applyProtection="1">
      <alignment horizontal="center" vertical="top" wrapText="1"/>
    </xf>
    <xf numFmtId="0" fontId="23" fillId="4" borderId="21" xfId="8" applyFont="1" applyFill="1" applyBorder="1" applyProtection="1"/>
    <xf numFmtId="166" fontId="24" fillId="7" borderId="21" xfId="1" applyNumberFormat="1" applyFont="1" applyFill="1" applyBorder="1" applyProtection="1"/>
    <xf numFmtId="41" fontId="24" fillId="7" borderId="21" xfId="1" applyNumberFormat="1" applyFont="1" applyFill="1" applyBorder="1" applyProtection="1"/>
    <xf numFmtId="41" fontId="23" fillId="7" borderId="21" xfId="1" applyNumberFormat="1" applyFont="1" applyFill="1" applyBorder="1" applyAlignment="1" applyProtection="1">
      <alignment horizontal="right" wrapText="1"/>
    </xf>
    <xf numFmtId="41" fontId="23" fillId="7" borderId="21" xfId="1" applyNumberFormat="1" applyFont="1" applyFill="1" applyBorder="1" applyAlignment="1" applyProtection="1">
      <alignment horizontal="right" vertical="top" wrapText="1"/>
    </xf>
    <xf numFmtId="166" fontId="24" fillId="7" borderId="21" xfId="1" applyNumberFormat="1" applyFont="1" applyFill="1" applyBorder="1" applyAlignment="1" applyProtection="1">
      <alignment horizontal="right"/>
    </xf>
    <xf numFmtId="166" fontId="23" fillId="7" borderId="21" xfId="1" applyNumberFormat="1" applyFont="1" applyFill="1" applyBorder="1" applyAlignment="1" applyProtection="1">
      <alignment horizontal="right" vertical="top" wrapText="1"/>
    </xf>
    <xf numFmtId="0" fontId="11" fillId="4" borderId="0" xfId="0" applyFont="1" applyFill="1" applyProtection="1"/>
    <xf numFmtId="0" fontId="30" fillId="4" borderId="0" xfId="0" applyFont="1" applyFill="1" applyProtection="1"/>
    <xf numFmtId="0" fontId="29" fillId="4" borderId="0" xfId="0" applyFont="1" applyFill="1" applyBorder="1" applyProtection="1"/>
    <xf numFmtId="0" fontId="22" fillId="4" borderId="0" xfId="0" quotePrefix="1" applyFont="1" applyFill="1" applyBorder="1" applyAlignment="1" applyProtection="1">
      <alignment horizontal="left"/>
    </xf>
    <xf numFmtId="165" fontId="24" fillId="4" borderId="0" xfId="0" applyNumberFormat="1" applyFont="1" applyFill="1" applyBorder="1" applyProtection="1"/>
    <xf numFmtId="0" fontId="0" fillId="0" borderId="0" xfId="0" applyProtection="1">
      <protection locked="0"/>
    </xf>
    <xf numFmtId="0" fontId="0" fillId="0" borderId="0" xfId="0" applyAlignment="1" applyProtection="1">
      <alignment horizontal="center"/>
      <protection locked="0"/>
    </xf>
    <xf numFmtId="0" fontId="0" fillId="4" borderId="0" xfId="0" applyFill="1" applyProtection="1">
      <protection locked="0"/>
    </xf>
    <xf numFmtId="0" fontId="23" fillId="4" borderId="0" xfId="0" applyFont="1" applyFill="1" applyAlignment="1">
      <alignment horizontal="left"/>
    </xf>
    <xf numFmtId="0" fontId="21" fillId="4" borderId="0" xfId="328" applyFont="1" applyFill="1" applyBorder="1" applyAlignment="1"/>
    <xf numFmtId="0" fontId="29" fillId="4" borderId="0" xfId="0" quotePrefix="1" applyFont="1" applyFill="1" applyBorder="1" applyAlignment="1">
      <alignment horizontal="center"/>
    </xf>
    <xf numFmtId="0" fontId="23" fillId="4" borderId="0" xfId="328" applyFont="1" applyFill="1" applyBorder="1" applyAlignment="1">
      <alignment horizontal="left"/>
    </xf>
    <xf numFmtId="0" fontId="22" fillId="4" borderId="0" xfId="0" quotePrefix="1" applyFont="1" applyFill="1" applyBorder="1" applyAlignment="1">
      <alignment horizontal="center"/>
    </xf>
    <xf numFmtId="175" fontId="23" fillId="4" borderId="20" xfId="0" applyNumberFormat="1" applyFont="1" applyFill="1" applyBorder="1"/>
    <xf numFmtId="0" fontId="22" fillId="4" borderId="20" xfId="0" applyFont="1" applyFill="1" applyBorder="1"/>
    <xf numFmtId="0" fontId="22" fillId="4" borderId="21" xfId="0" applyFont="1" applyFill="1" applyBorder="1" applyAlignment="1">
      <alignment horizontal="center"/>
    </xf>
    <xf numFmtId="0" fontId="22" fillId="4" borderId="47" xfId="0" applyFont="1" applyFill="1" applyBorder="1"/>
    <xf numFmtId="0" fontId="22" fillId="4" borderId="48" xfId="0" applyFont="1" applyFill="1" applyBorder="1" applyAlignment="1">
      <alignment horizontal="center"/>
    </xf>
    <xf numFmtId="0" fontId="22" fillId="4" borderId="30" xfId="0" applyFont="1" applyFill="1" applyBorder="1" applyAlignment="1">
      <alignment horizontal="center"/>
    </xf>
    <xf numFmtId="0" fontId="73" fillId="4" borderId="49" xfId="4" applyFont="1" applyFill="1" applyBorder="1"/>
    <xf numFmtId="0" fontId="22" fillId="4" borderId="50" xfId="0" applyFont="1" applyFill="1" applyBorder="1" applyAlignment="1">
      <alignment horizontal="center"/>
    </xf>
    <xf numFmtId="0" fontId="22" fillId="4" borderId="51" xfId="0" applyFont="1" applyFill="1" applyBorder="1" applyAlignment="1">
      <alignment horizontal="center"/>
    </xf>
    <xf numFmtId="0" fontId="22" fillId="4" borderId="52" xfId="0" applyFont="1" applyFill="1" applyBorder="1" applyAlignment="1">
      <alignment horizontal="center"/>
    </xf>
    <xf numFmtId="0" fontId="22" fillId="4" borderId="29" xfId="0" applyFont="1" applyFill="1" applyBorder="1" applyAlignment="1">
      <alignment horizontal="center"/>
    </xf>
    <xf numFmtId="0" fontId="22" fillId="4" borderId="53" xfId="0" applyFont="1" applyFill="1" applyBorder="1"/>
    <xf numFmtId="0" fontId="22" fillId="4" borderId="27" xfId="0" applyFont="1" applyFill="1" applyBorder="1" applyAlignment="1">
      <alignment horizontal="center"/>
    </xf>
    <xf numFmtId="0" fontId="73" fillId="4" borderId="54" xfId="4" quotePrefix="1" applyFont="1" applyFill="1" applyBorder="1"/>
    <xf numFmtId="0" fontId="22" fillId="4" borderId="50" xfId="0" quotePrefix="1" applyFont="1" applyFill="1" applyBorder="1" applyAlignment="1">
      <alignment horizontal="center"/>
    </xf>
    <xf numFmtId="0" fontId="22" fillId="4" borderId="0" xfId="0" applyFont="1" applyFill="1" applyBorder="1"/>
    <xf numFmtId="0" fontId="22" fillId="4" borderId="30" xfId="0" quotePrefix="1" applyFont="1" applyFill="1" applyBorder="1" applyAlignment="1">
      <alignment horizontal="center"/>
    </xf>
    <xf numFmtId="0" fontId="23" fillId="4" borderId="49" xfId="0" applyFont="1" applyFill="1" applyBorder="1"/>
    <xf numFmtId="0" fontId="23" fillId="4" borderId="57" xfId="0" applyFont="1" applyFill="1" applyBorder="1"/>
    <xf numFmtId="0" fontId="25" fillId="4" borderId="0" xfId="136" applyFont="1" applyFill="1"/>
    <xf numFmtId="0" fontId="24" fillId="4" borderId="0" xfId="136" applyFont="1" applyFill="1" applyAlignment="1">
      <alignment horizontal="left" vertical="top"/>
    </xf>
    <xf numFmtId="0" fontId="25" fillId="4" borderId="21" xfId="136" quotePrefix="1" applyFont="1" applyFill="1" applyBorder="1" applyAlignment="1">
      <alignment horizontal="center" vertical="top"/>
    </xf>
    <xf numFmtId="0" fontId="75" fillId="4" borderId="21" xfId="136" applyFont="1" applyFill="1" applyBorder="1" applyAlignment="1">
      <alignment horizontal="justify" vertical="center" wrapText="1"/>
    </xf>
    <xf numFmtId="0" fontId="75" fillId="4" borderId="0" xfId="136" applyFont="1" applyFill="1" applyAlignment="1">
      <alignment horizontal="justify" wrapText="1"/>
    </xf>
    <xf numFmtId="0" fontId="76" fillId="4" borderId="0" xfId="136" applyFont="1" applyFill="1" applyAlignment="1">
      <alignment horizontal="left"/>
    </xf>
    <xf numFmtId="0" fontId="74" fillId="4" borderId="0" xfId="136" applyFont="1" applyFill="1" applyAlignment="1">
      <alignment horizontal="left"/>
    </xf>
    <xf numFmtId="0" fontId="77" fillId="4" borderId="21" xfId="136" applyFont="1" applyFill="1" applyBorder="1" applyAlignment="1">
      <alignment horizontal="left" vertical="top"/>
    </xf>
    <xf numFmtId="0" fontId="77" fillId="4" borderId="21" xfId="136" applyFont="1" applyFill="1" applyBorder="1" applyAlignment="1">
      <alignment horizontal="left" wrapText="1"/>
    </xf>
    <xf numFmtId="0" fontId="77" fillId="4" borderId="21" xfId="136" applyFont="1" applyFill="1" applyBorder="1" applyAlignment="1">
      <alignment horizontal="left"/>
    </xf>
    <xf numFmtId="0" fontId="77" fillId="4" borderId="0" xfId="136" applyFont="1" applyFill="1" applyAlignment="1">
      <alignment horizontal="left" vertical="top"/>
    </xf>
    <xf numFmtId="0" fontId="77" fillId="4" borderId="0" xfId="136" applyFont="1" applyFill="1" applyAlignment="1">
      <alignment horizontal="left"/>
    </xf>
    <xf numFmtId="0" fontId="25" fillId="4" borderId="21" xfId="136" applyFont="1" applyFill="1" applyBorder="1" applyAlignment="1">
      <alignment vertical="top"/>
    </xf>
    <xf numFmtId="0" fontId="25" fillId="4" borderId="0" xfId="136" applyFont="1" applyFill="1" applyAlignment="1">
      <alignment horizontal="justify"/>
    </xf>
    <xf numFmtId="0" fontId="25" fillId="4" borderId="21" xfId="136" applyFont="1" applyFill="1" applyBorder="1" applyAlignment="1">
      <alignment horizontal="justify" vertical="center" wrapText="1"/>
    </xf>
    <xf numFmtId="0" fontId="25" fillId="4" borderId="21" xfId="136" applyFont="1" applyFill="1" applyBorder="1" applyAlignment="1">
      <alignment vertical="center" wrapText="1"/>
    </xf>
    <xf numFmtId="0" fontId="25" fillId="4" borderId="0" xfId="136" applyFont="1" applyFill="1" applyBorder="1" applyAlignment="1">
      <alignment vertical="top"/>
    </xf>
    <xf numFmtId="0" fontId="25" fillId="4" borderId="0" xfId="136" applyFont="1" applyFill="1" applyBorder="1" applyAlignment="1">
      <alignment vertical="center" wrapText="1"/>
    </xf>
    <xf numFmtId="0" fontId="21" fillId="4" borderId="0" xfId="136" applyFont="1" applyFill="1" applyProtection="1"/>
    <xf numFmtId="0" fontId="25" fillId="4" borderId="0" xfId="136" applyFont="1" applyFill="1" applyProtection="1"/>
    <xf numFmtId="0" fontId="25" fillId="4" borderId="0" xfId="136" applyFont="1" applyFill="1" applyAlignment="1" applyProtection="1">
      <alignment horizontal="left"/>
    </xf>
    <xf numFmtId="0" fontId="22" fillId="4" borderId="0" xfId="136" applyFont="1" applyFill="1" applyProtection="1"/>
    <xf numFmtId="0" fontId="24" fillId="4" borderId="0" xfId="136" applyFont="1" applyFill="1" applyProtection="1"/>
    <xf numFmtId="15" fontId="24" fillId="4" borderId="0" xfId="136" applyNumberFormat="1" applyFont="1" applyFill="1" applyAlignment="1" applyProtection="1">
      <alignment horizontal="left"/>
    </xf>
    <xf numFmtId="0" fontId="24" fillId="4" borderId="21" xfId="136" applyFont="1" applyFill="1" applyBorder="1" applyAlignment="1" applyProtection="1">
      <alignment horizontal="center"/>
    </xf>
    <xf numFmtId="0" fontId="24" fillId="4" borderId="21" xfId="136" applyFont="1" applyFill="1" applyBorder="1" applyAlignment="1" applyProtection="1">
      <alignment horizontal="center" wrapText="1"/>
    </xf>
    <xf numFmtId="0" fontId="24" fillId="4" borderId="21" xfId="136" applyFont="1" applyFill="1" applyBorder="1" applyProtection="1"/>
    <xf numFmtId="0" fontId="25" fillId="4" borderId="21" xfId="136" applyFont="1" applyFill="1" applyBorder="1" applyAlignment="1" applyProtection="1">
      <alignment horizontal="left" wrapText="1"/>
    </xf>
    <xf numFmtId="0" fontId="25" fillId="0" borderId="21" xfId="136" applyFont="1" applyFill="1" applyBorder="1" applyAlignment="1" applyProtection="1">
      <alignment wrapText="1"/>
      <protection locked="0"/>
    </xf>
    <xf numFmtId="0" fontId="25" fillId="40" borderId="21" xfId="136" applyFont="1" applyFill="1" applyBorder="1" applyAlignment="1" applyProtection="1">
      <alignment wrapText="1"/>
      <protection locked="0"/>
    </xf>
    <xf numFmtId="0" fontId="78" fillId="4" borderId="0" xfId="136" applyFont="1" applyFill="1" applyAlignment="1" applyProtection="1">
      <alignment horizontal="center" wrapText="1"/>
    </xf>
    <xf numFmtId="0" fontId="0" fillId="4" borderId="0" xfId="0" applyFont="1" applyFill="1" applyProtection="1"/>
    <xf numFmtId="0" fontId="0" fillId="0" borderId="0" xfId="0" applyFont="1" applyFill="1" applyProtection="1"/>
    <xf numFmtId="164" fontId="14" fillId="4" borderId="0" xfId="3" applyNumberFormat="1" applyFont="1" applyFill="1" applyBorder="1" applyAlignment="1" applyProtection="1">
      <alignment horizontal="left"/>
    </xf>
    <xf numFmtId="164" fontId="14" fillId="0" borderId="0" xfId="3" applyNumberFormat="1" applyFont="1" applyFill="1" applyBorder="1" applyAlignment="1" applyProtection="1">
      <alignment horizontal="left"/>
    </xf>
    <xf numFmtId="165" fontId="24" fillId="4" borderId="20" xfId="0" applyNumberFormat="1" applyFont="1" applyFill="1" applyBorder="1" applyAlignment="1" applyProtection="1">
      <alignment horizontal="center" vertical="center"/>
    </xf>
    <xf numFmtId="165" fontId="24" fillId="4" borderId="20" xfId="0" applyNumberFormat="1" applyFont="1" applyFill="1" applyBorder="1" applyAlignment="1">
      <alignment horizontal="center" vertical="center"/>
    </xf>
    <xf numFmtId="167" fontId="24" fillId="4" borderId="20" xfId="0" applyNumberFormat="1" applyFont="1" applyFill="1" applyBorder="1" applyAlignment="1" applyProtection="1">
      <alignment horizontal="center" vertical="center"/>
    </xf>
    <xf numFmtId="165" fontId="24" fillId="4" borderId="20" xfId="0" applyNumberFormat="1" applyFont="1" applyFill="1" applyBorder="1" applyAlignment="1">
      <alignment horizontal="center"/>
    </xf>
    <xf numFmtId="0" fontId="73" fillId="4" borderId="0" xfId="4" applyFont="1" applyFill="1" applyBorder="1"/>
    <xf numFmtId="0" fontId="13" fillId="0" borderId="0" xfId="0" applyFont="1"/>
    <xf numFmtId="0" fontId="24" fillId="4" borderId="27" xfId="0" applyFont="1" applyFill="1" applyBorder="1" applyAlignment="1" applyProtection="1">
      <alignment horizontal="center"/>
    </xf>
    <xf numFmtId="0" fontId="22" fillId="4" borderId="58" xfId="0" applyFont="1" applyFill="1" applyBorder="1"/>
    <xf numFmtId="0" fontId="73" fillId="4" borderId="54" xfId="4" applyFont="1" applyFill="1" applyBorder="1"/>
    <xf numFmtId="0" fontId="73" fillId="4" borderId="58" xfId="4" applyFont="1" applyFill="1" applyBorder="1"/>
    <xf numFmtId="0" fontId="23" fillId="4" borderId="59" xfId="0" applyFont="1" applyFill="1" applyBorder="1"/>
    <xf numFmtId="0" fontId="22" fillId="4" borderId="55" xfId="0" applyFont="1" applyFill="1" applyBorder="1" applyAlignment="1">
      <alignment horizontal="center"/>
    </xf>
    <xf numFmtId="0" fontId="22" fillId="4" borderId="60" xfId="0" applyFont="1" applyFill="1" applyBorder="1"/>
    <xf numFmtId="0" fontId="23" fillId="4" borderId="31" xfId="0" applyFont="1" applyFill="1" applyBorder="1"/>
    <xf numFmtId="0" fontId="23" fillId="4" borderId="61" xfId="0" applyFont="1" applyFill="1" applyBorder="1"/>
    <xf numFmtId="0" fontId="22" fillId="4" borderId="31" xfId="0" applyFont="1" applyFill="1" applyBorder="1"/>
    <xf numFmtId="0" fontId="22" fillId="4" borderId="61" xfId="0" applyFont="1" applyFill="1" applyBorder="1"/>
    <xf numFmtId="0" fontId="22" fillId="4" borderId="62" xfId="0" applyFont="1" applyFill="1" applyBorder="1"/>
    <xf numFmtId="0" fontId="23" fillId="4" borderId="63" xfId="0" applyFont="1" applyFill="1" applyBorder="1"/>
    <xf numFmtId="0" fontId="23" fillId="4" borderId="26" xfId="0" applyFont="1" applyFill="1" applyBorder="1"/>
    <xf numFmtId="0" fontId="22" fillId="4" borderId="27" xfId="0" quotePrefix="1" applyFont="1" applyFill="1" applyBorder="1" applyAlignment="1">
      <alignment horizontal="center"/>
    </xf>
    <xf numFmtId="166" fontId="23" fillId="7" borderId="21" xfId="5" applyNumberFormat="1" applyFont="1" applyFill="1" applyBorder="1" applyProtection="1"/>
    <xf numFmtId="166" fontId="23" fillId="4" borderId="22" xfId="5" applyNumberFormat="1" applyFont="1" applyFill="1" applyBorder="1" applyProtection="1"/>
    <xf numFmtId="166" fontId="11" fillId="7" borderId="21" xfId="5" applyNumberFormat="1" applyFont="1" applyFill="1" applyBorder="1" applyProtection="1"/>
    <xf numFmtId="166" fontId="11" fillId="4" borderId="22" xfId="5" applyNumberFormat="1" applyFont="1" applyFill="1" applyBorder="1" applyProtection="1"/>
    <xf numFmtId="166" fontId="23" fillId="7" borderId="21" xfId="1" applyNumberFormat="1" applyFont="1" applyFill="1" applyBorder="1"/>
    <xf numFmtId="166" fontId="23" fillId="4" borderId="0" xfId="1" applyNumberFormat="1" applyFont="1" applyFill="1" applyBorder="1"/>
    <xf numFmtId="0" fontId="25" fillId="4" borderId="21" xfId="136" quotePrefix="1" applyFont="1" applyFill="1" applyBorder="1" applyAlignment="1">
      <alignment vertical="top"/>
    </xf>
    <xf numFmtId="0" fontId="0" fillId="4" borderId="0" xfId="0" applyFont="1" applyFill="1" applyAlignment="1" applyProtection="1">
      <alignment wrapText="1"/>
    </xf>
    <xf numFmtId="0" fontId="0" fillId="0" borderId="0" xfId="0" applyFont="1" applyAlignment="1" applyProtection="1">
      <alignment wrapText="1"/>
    </xf>
    <xf numFmtId="0" fontId="0" fillId="0" borderId="0" xfId="0" applyAlignment="1" applyProtection="1">
      <alignment wrapText="1"/>
    </xf>
    <xf numFmtId="0" fontId="23" fillId="4" borderId="0" xfId="0" applyFont="1" applyFill="1" applyBorder="1"/>
    <xf numFmtId="0" fontId="72" fillId="4" borderId="32" xfId="0" applyFont="1" applyFill="1" applyBorder="1"/>
    <xf numFmtId="0" fontId="22" fillId="4" borderId="24" xfId="0" applyFont="1" applyFill="1" applyBorder="1"/>
    <xf numFmtId="0" fontId="22" fillId="4" borderId="22" xfId="0" applyFont="1" applyFill="1" applyBorder="1" applyAlignment="1">
      <alignment horizontal="center"/>
    </xf>
    <xf numFmtId="0" fontId="23" fillId="4" borderId="64" xfId="0" applyFont="1" applyFill="1" applyBorder="1"/>
    <xf numFmtId="0" fontId="73" fillId="4" borderId="20" xfId="4" applyFont="1" applyFill="1" applyBorder="1"/>
    <xf numFmtId="0" fontId="22" fillId="4" borderId="65" xfId="0" applyFont="1" applyFill="1" applyBorder="1" applyAlignment="1">
      <alignment horizontal="center"/>
    </xf>
    <xf numFmtId="0" fontId="22" fillId="4" borderId="65" xfId="0" quotePrefix="1" applyFont="1" applyFill="1" applyBorder="1" applyAlignment="1">
      <alignment horizontal="center"/>
    </xf>
    <xf numFmtId="0" fontId="72" fillId="4" borderId="26" xfId="0" applyFont="1" applyFill="1" applyBorder="1"/>
    <xf numFmtId="0" fontId="22" fillId="4" borderId="56" xfId="0" applyFont="1" applyFill="1" applyBorder="1" applyAlignment="1">
      <alignment horizontal="center"/>
    </xf>
    <xf numFmtId="0" fontId="26" fillId="0" borderId="0" xfId="417" applyFont="1"/>
    <xf numFmtId="0" fontId="27" fillId="0" borderId="32" xfId="417" applyFont="1" applyBorder="1"/>
    <xf numFmtId="0" fontId="26" fillId="0" borderId="24" xfId="417" applyFont="1" applyBorder="1"/>
    <xf numFmtId="0" fontId="26" fillId="0" borderId="55" xfId="417" applyFont="1" applyBorder="1"/>
    <xf numFmtId="0" fontId="26" fillId="0" borderId="33" xfId="417" applyFont="1" applyBorder="1"/>
    <xf numFmtId="0" fontId="26" fillId="0" borderId="25" xfId="417" applyFont="1" applyBorder="1"/>
    <xf numFmtId="0" fontId="26" fillId="0" borderId="0" xfId="417" applyFont="1" applyFill="1"/>
    <xf numFmtId="0" fontId="27" fillId="0" borderId="28" xfId="417" applyFont="1" applyBorder="1" applyAlignment="1">
      <alignment horizontal="center" vertical="center"/>
    </xf>
    <xf numFmtId="0" fontId="27" fillId="0" borderId="21" xfId="417" applyFont="1" applyFill="1" applyBorder="1" applyAlignment="1">
      <alignment horizontal="center" vertical="center"/>
    </xf>
    <xf numFmtId="0" fontId="27" fillId="0" borderId="33" xfId="417" applyFont="1" applyFill="1" applyBorder="1" applyAlignment="1">
      <alignment horizontal="center" vertical="center"/>
    </xf>
    <xf numFmtId="0" fontId="27" fillId="0" borderId="21" xfId="417" applyFont="1" applyBorder="1" applyAlignment="1">
      <alignment horizontal="center" vertical="center"/>
    </xf>
    <xf numFmtId="0" fontId="27" fillId="0" borderId="33" xfId="417" applyFont="1" applyBorder="1" applyAlignment="1">
      <alignment horizontal="center" vertical="center"/>
    </xf>
    <xf numFmtId="0" fontId="27" fillId="0" borderId="25" xfId="417" applyFont="1" applyBorder="1" applyAlignment="1">
      <alignment horizontal="center" vertical="center"/>
    </xf>
    <xf numFmtId="0" fontId="27" fillId="0" borderId="31" xfId="417" applyFont="1" applyBorder="1"/>
    <xf numFmtId="0" fontId="26" fillId="0" borderId="0" xfId="417" applyFont="1" applyBorder="1"/>
    <xf numFmtId="0" fontId="26" fillId="0" borderId="0" xfId="417" applyFont="1" applyBorder="1" applyAlignment="1"/>
    <xf numFmtId="0" fontId="26" fillId="0" borderId="30" xfId="417" applyFont="1" applyBorder="1"/>
    <xf numFmtId="0" fontId="26" fillId="0" borderId="31" xfId="417" applyFont="1" applyBorder="1"/>
    <xf numFmtId="166" fontId="19" fillId="41" borderId="30" xfId="418" applyNumberFormat="1" applyFont="1" applyFill="1" applyBorder="1"/>
    <xf numFmtId="166" fontId="26" fillId="0" borderId="0" xfId="418" applyNumberFormat="1" applyFont="1"/>
    <xf numFmtId="166" fontId="26" fillId="0" borderId="0" xfId="418" applyNumberFormat="1" applyFont="1" applyFill="1"/>
    <xf numFmtId="166" fontId="26" fillId="41" borderId="31" xfId="418" applyNumberFormat="1" applyFont="1" applyFill="1" applyBorder="1"/>
    <xf numFmtId="166" fontId="26" fillId="41" borderId="29" xfId="418" applyNumberFormat="1" applyFont="1" applyFill="1" applyBorder="1"/>
    <xf numFmtId="166" fontId="26" fillId="41" borderId="0" xfId="418" applyNumberFormat="1" applyFont="1" applyFill="1" applyBorder="1"/>
    <xf numFmtId="166" fontId="26" fillId="41" borderId="30" xfId="418" applyNumberFormat="1" applyFont="1" applyFill="1" applyBorder="1"/>
    <xf numFmtId="0" fontId="27" fillId="0" borderId="26" xfId="417" applyFont="1" applyBorder="1" applyProtection="1">
      <protection locked="0"/>
    </xf>
    <xf numFmtId="0" fontId="26" fillId="0" borderId="20" xfId="417" applyFont="1" applyBorder="1" applyProtection="1">
      <protection locked="0"/>
    </xf>
    <xf numFmtId="0" fontId="27" fillId="0" borderId="20" xfId="417" applyFont="1" applyBorder="1" applyProtection="1">
      <protection locked="0"/>
    </xf>
    <xf numFmtId="0" fontId="84" fillId="42" borderId="56" xfId="417" applyFont="1" applyFill="1" applyBorder="1" applyAlignment="1">
      <alignment horizontal="center"/>
    </xf>
    <xf numFmtId="0" fontId="27" fillId="0" borderId="0" xfId="417" applyFont="1"/>
    <xf numFmtId="0" fontId="26" fillId="0" borderId="26" xfId="417" applyFont="1" applyBorder="1"/>
    <xf numFmtId="0" fontId="26" fillId="0" borderId="20" xfId="417" applyFont="1" applyBorder="1"/>
    <xf numFmtId="166" fontId="19" fillId="41" borderId="56" xfId="418" applyNumberFormat="1" applyFont="1" applyFill="1" applyBorder="1"/>
    <xf numFmtId="166" fontId="26" fillId="41" borderId="26" xfId="418" applyNumberFormat="1" applyFont="1" applyFill="1" applyBorder="1"/>
    <xf numFmtId="166" fontId="26" fillId="41" borderId="27" xfId="418" applyNumberFormat="1" applyFont="1" applyFill="1" applyBorder="1"/>
    <xf numFmtId="166" fontId="26" fillId="41" borderId="20" xfId="418" applyNumberFormat="1" applyFont="1" applyFill="1" applyBorder="1"/>
    <xf numFmtId="166" fontId="26" fillId="41" borderId="56" xfId="418" applyNumberFormat="1" applyFont="1" applyFill="1" applyBorder="1"/>
    <xf numFmtId="0" fontId="26" fillId="0" borderId="32" xfId="417" applyFont="1" applyBorder="1"/>
    <xf numFmtId="0" fontId="26" fillId="0" borderId="55" xfId="417" applyFont="1" applyFill="1" applyBorder="1"/>
    <xf numFmtId="0" fontId="26" fillId="0" borderId="0" xfId="417" applyFont="1" applyFill="1" applyBorder="1"/>
    <xf numFmtId="0" fontId="5" fillId="0" borderId="0" xfId="417" applyFont="1" applyFill="1" applyBorder="1"/>
    <xf numFmtId="0" fontId="5" fillId="0" borderId="0" xfId="417" applyFont="1" applyBorder="1"/>
    <xf numFmtId="0" fontId="5" fillId="0" borderId="30" xfId="417" applyFont="1" applyFill="1" applyBorder="1"/>
    <xf numFmtId="0" fontId="5" fillId="0" borderId="0" xfId="417" applyFont="1" applyFill="1"/>
    <xf numFmtId="0" fontId="30" fillId="0" borderId="0" xfId="8" applyFont="1" applyFill="1" applyBorder="1" applyAlignment="1">
      <alignment vertical="center"/>
    </xf>
    <xf numFmtId="0" fontId="85" fillId="0" borderId="0" xfId="417" applyFont="1" applyFill="1" applyBorder="1"/>
    <xf numFmtId="0" fontId="30" fillId="0" borderId="0" xfId="417" applyFont="1" applyFill="1" applyBorder="1"/>
    <xf numFmtId="0" fontId="5" fillId="0" borderId="0" xfId="417" applyFont="1" applyFill="1" applyBorder="1" applyAlignment="1">
      <alignment horizontal="center" vertical="center"/>
    </xf>
    <xf numFmtId="0" fontId="85" fillId="0" borderId="0" xfId="417" applyFont="1" applyFill="1" applyBorder="1" applyAlignment="1">
      <alignment vertical="center"/>
    </xf>
    <xf numFmtId="0" fontId="30" fillId="0" borderId="30" xfId="417" applyFont="1" applyFill="1" applyBorder="1"/>
    <xf numFmtId="0" fontId="30" fillId="0" borderId="0" xfId="417" applyFont="1" applyFill="1"/>
    <xf numFmtId="0" fontId="85" fillId="0" borderId="0" xfId="8" applyFont="1" applyFill="1" applyBorder="1" applyAlignment="1">
      <alignment vertical="center"/>
    </xf>
    <xf numFmtId="0" fontId="12" fillId="0" borderId="0" xfId="111" applyFont="1" applyFill="1" applyAlignment="1" applyProtection="1"/>
    <xf numFmtId="0" fontId="5" fillId="0" borderId="0" xfId="417" applyFont="1" applyFill="1" applyBorder="1" applyAlignment="1">
      <alignment vertical="top" wrapText="1"/>
    </xf>
    <xf numFmtId="0" fontId="5" fillId="0" borderId="21" xfId="417" applyFont="1" applyFill="1" applyBorder="1" applyAlignment="1">
      <alignment horizontal="center" vertical="center" wrapText="1"/>
    </xf>
    <xf numFmtId="0" fontId="5" fillId="0" borderId="21" xfId="417" applyFont="1" applyFill="1" applyBorder="1" applyAlignment="1">
      <alignment horizontal="center" vertical="top" wrapText="1"/>
    </xf>
    <xf numFmtId="0" fontId="5" fillId="0" borderId="30" xfId="417" applyFont="1" applyFill="1" applyBorder="1" applyAlignment="1">
      <alignment horizontal="center" vertical="top" wrapText="1"/>
    </xf>
    <xf numFmtId="0" fontId="5" fillId="0" borderId="0" xfId="417" applyFont="1" applyFill="1" applyBorder="1" applyAlignment="1">
      <alignment horizontal="center" vertical="top" wrapText="1"/>
    </xf>
    <xf numFmtId="0" fontId="5" fillId="0" borderId="25" xfId="417" applyFont="1" applyFill="1" applyBorder="1" applyAlignment="1">
      <alignment horizontal="center" vertical="top" wrapText="1"/>
    </xf>
    <xf numFmtId="0" fontId="26" fillId="0" borderId="31" xfId="417" applyFont="1" applyFill="1" applyBorder="1"/>
    <xf numFmtId="0" fontId="5" fillId="0" borderId="21" xfId="417" applyFont="1" applyFill="1" applyBorder="1" applyAlignment="1">
      <alignment horizontal="center"/>
    </xf>
    <xf numFmtId="49" fontId="5" fillId="0" borderId="21" xfId="417" quotePrefix="1" applyNumberFormat="1" applyFont="1" applyFill="1" applyBorder="1" applyAlignment="1">
      <alignment horizontal="center"/>
    </xf>
    <xf numFmtId="49" fontId="5" fillId="0" borderId="30" xfId="417" quotePrefix="1" applyNumberFormat="1" applyFont="1" applyFill="1" applyBorder="1" applyAlignment="1">
      <alignment horizontal="center"/>
    </xf>
    <xf numFmtId="49" fontId="5" fillId="0" borderId="0" xfId="417" quotePrefix="1" applyNumberFormat="1" applyFont="1" applyFill="1" applyBorder="1" applyAlignment="1">
      <alignment horizontal="center"/>
    </xf>
    <xf numFmtId="0" fontId="5" fillId="0" borderId="27" xfId="417" applyFont="1" applyFill="1" applyBorder="1" applyAlignment="1">
      <alignment horizontal="center"/>
    </xf>
    <xf numFmtId="49" fontId="5" fillId="0" borderId="0" xfId="417" quotePrefix="1" applyNumberFormat="1" applyFont="1" applyFill="1" applyAlignment="1">
      <alignment horizontal="center"/>
    </xf>
    <xf numFmtId="0" fontId="26" fillId="0" borderId="30" xfId="417" applyFont="1" applyFill="1" applyBorder="1"/>
    <xf numFmtId="0" fontId="5" fillId="0" borderId="0" xfId="417" applyFont="1" applyFill="1" applyBorder="1" applyAlignment="1"/>
    <xf numFmtId="0" fontId="5" fillId="0" borderId="21" xfId="417" applyFont="1" applyFill="1" applyBorder="1" applyAlignment="1">
      <alignment horizontal="center" wrapText="1"/>
    </xf>
    <xf numFmtId="0" fontId="5" fillId="0" borderId="30" xfId="417" applyFont="1" applyFill="1" applyBorder="1" applyAlignment="1">
      <alignment horizontal="center" wrapText="1"/>
    </xf>
    <xf numFmtId="0" fontId="5" fillId="0" borderId="0" xfId="417" applyFont="1" applyFill="1" applyBorder="1" applyAlignment="1">
      <alignment horizontal="center" wrapText="1"/>
    </xf>
    <xf numFmtId="166" fontId="86" fillId="0" borderId="0" xfId="71" applyNumberFormat="1" applyFont="1" applyFill="1" applyBorder="1"/>
    <xf numFmtId="166" fontId="5" fillId="0" borderId="30" xfId="418" applyNumberFormat="1" applyFont="1" applyFill="1" applyBorder="1"/>
    <xf numFmtId="166" fontId="5" fillId="0" borderId="0" xfId="418" applyNumberFormat="1" applyFont="1" applyFill="1" applyBorder="1"/>
    <xf numFmtId="166" fontId="5" fillId="0" borderId="30" xfId="418" applyNumberFormat="1" applyFont="1" applyFill="1" applyBorder="1" applyProtection="1">
      <protection locked="0"/>
    </xf>
    <xf numFmtId="166" fontId="5" fillId="0" borderId="0" xfId="418" applyNumberFormat="1" applyFont="1" applyFill="1" applyBorder="1" applyProtection="1">
      <protection locked="0"/>
    </xf>
    <xf numFmtId="166" fontId="5" fillId="0" borderId="0" xfId="71" applyNumberFormat="1" applyFont="1"/>
    <xf numFmtId="166" fontId="5" fillId="0" borderId="0" xfId="71" applyNumberFormat="1" applyFont="1" applyBorder="1"/>
    <xf numFmtId="166" fontId="5" fillId="0" borderId="0" xfId="418" applyNumberFormat="1" applyFont="1" applyFill="1"/>
    <xf numFmtId="166" fontId="5" fillId="0" borderId="0" xfId="71" applyNumberFormat="1" applyFont="1" applyFill="1" applyBorder="1"/>
    <xf numFmtId="166" fontId="5" fillId="0" borderId="0" xfId="71" applyNumberFormat="1" applyFont="1" applyFill="1"/>
    <xf numFmtId="16" fontId="5" fillId="0" borderId="0" xfId="417" applyNumberFormat="1" applyFont="1" applyFill="1" applyBorder="1" applyAlignment="1">
      <alignment horizontal="center"/>
    </xf>
    <xf numFmtId="0" fontId="5" fillId="0" borderId="21" xfId="417" applyNumberFormat="1" applyFont="1" applyFill="1" applyBorder="1" applyAlignment="1">
      <alignment horizontal="center"/>
    </xf>
    <xf numFmtId="166" fontId="5" fillId="43" borderId="21" xfId="71" applyNumberFormat="1" applyFont="1" applyFill="1" applyBorder="1"/>
    <xf numFmtId="166" fontId="5" fillId="0" borderId="21" xfId="71" applyNumberFormat="1" applyFont="1" applyFill="1" applyBorder="1" applyProtection="1">
      <protection locked="0"/>
    </xf>
    <xf numFmtId="166" fontId="5" fillId="0" borderId="27" xfId="71" applyNumberFormat="1" applyFont="1" applyBorder="1" applyProtection="1">
      <protection locked="0"/>
    </xf>
    <xf numFmtId="0" fontId="30" fillId="0" borderId="21" xfId="417" applyFont="1" applyFill="1" applyBorder="1" applyAlignment="1">
      <alignment horizontal="center"/>
    </xf>
    <xf numFmtId="166" fontId="30" fillId="43" borderId="21" xfId="71" applyNumberFormat="1" applyFont="1" applyFill="1" applyBorder="1"/>
    <xf numFmtId="0" fontId="30" fillId="0" borderId="0" xfId="417" applyFont="1"/>
    <xf numFmtId="166" fontId="30" fillId="0" borderId="30" xfId="418" applyNumberFormat="1" applyFont="1" applyFill="1" applyBorder="1"/>
    <xf numFmtId="166" fontId="30" fillId="0" borderId="0" xfId="418" applyNumberFormat="1" applyFont="1" applyFill="1" applyBorder="1"/>
    <xf numFmtId="0" fontId="30" fillId="0" borderId="29" xfId="417" applyFont="1" applyFill="1" applyBorder="1"/>
    <xf numFmtId="0" fontId="27" fillId="0" borderId="30" xfId="417" applyFont="1" applyBorder="1"/>
    <xf numFmtId="0" fontId="5" fillId="0" borderId="0" xfId="417" applyFont="1"/>
    <xf numFmtId="166" fontId="86" fillId="0" borderId="0" xfId="71" applyNumberFormat="1" applyFont="1" applyFill="1" applyBorder="1" applyProtection="1">
      <protection locked="0"/>
    </xf>
    <xf numFmtId="166" fontId="5" fillId="40" borderId="21" xfId="71" applyNumberFormat="1" applyFont="1" applyFill="1" applyBorder="1" applyProtection="1">
      <protection locked="0"/>
    </xf>
    <xf numFmtId="0" fontId="5" fillId="0" borderId="20" xfId="417" applyFont="1" applyBorder="1"/>
    <xf numFmtId="0" fontId="5" fillId="0" borderId="56" xfId="417" applyFont="1" applyFill="1" applyBorder="1"/>
    <xf numFmtId="0" fontId="26" fillId="0" borderId="56" xfId="417" applyFont="1" applyFill="1" applyBorder="1"/>
    <xf numFmtId="0" fontId="26" fillId="0" borderId="56" xfId="417" applyFont="1" applyBorder="1"/>
    <xf numFmtId="0" fontId="5" fillId="0" borderId="0" xfId="417" applyFont="1" applyBorder="1" applyAlignment="1">
      <alignment horizontal="center"/>
    </xf>
    <xf numFmtId="0" fontId="27" fillId="8" borderId="21" xfId="417" applyFont="1" applyFill="1" applyBorder="1" applyAlignment="1">
      <alignment vertical="top" wrapText="1"/>
    </xf>
    <xf numFmtId="3" fontId="27" fillId="8" borderId="21" xfId="417" applyNumberFormat="1" applyFont="1" applyFill="1" applyBorder="1" applyAlignment="1">
      <alignment horizontal="center" vertical="top" wrapText="1"/>
    </xf>
    <xf numFmtId="0" fontId="27" fillId="0" borderId="0" xfId="417" applyFont="1" applyFill="1" applyBorder="1" applyAlignment="1">
      <alignment horizontal="center" vertical="top" wrapText="1"/>
    </xf>
    <xf numFmtId="0" fontId="87" fillId="8" borderId="21" xfId="417" applyFont="1" applyFill="1" applyBorder="1" applyAlignment="1">
      <alignment wrapText="1"/>
    </xf>
    <xf numFmtId="166" fontId="26" fillId="41" borderId="21" xfId="418" applyNumberFormat="1" applyFont="1" applyFill="1" applyBorder="1" applyAlignment="1">
      <alignment horizontal="right"/>
    </xf>
    <xf numFmtId="166" fontId="26" fillId="0" borderId="0" xfId="418" applyNumberFormat="1" applyFont="1" applyFill="1" applyBorder="1" applyAlignment="1">
      <alignment horizontal="right"/>
    </xf>
    <xf numFmtId="0" fontId="5" fillId="0" borderId="0" xfId="417" applyFont="1" applyFill="1" applyBorder="1" applyAlignment="1">
      <alignment horizontal="center" vertical="center" wrapText="1"/>
    </xf>
    <xf numFmtId="0" fontId="26" fillId="0" borderId="21" xfId="417" applyFont="1" applyBorder="1"/>
    <xf numFmtId="166" fontId="26" fillId="0" borderId="21" xfId="418" applyNumberFormat="1" applyFont="1" applyBorder="1"/>
    <xf numFmtId="166" fontId="26" fillId="0" borderId="0" xfId="418" applyNumberFormat="1" applyFont="1" applyFill="1" applyBorder="1"/>
    <xf numFmtId="3" fontId="27" fillId="8" borderId="28" xfId="417" applyNumberFormat="1" applyFont="1" applyFill="1" applyBorder="1" applyAlignment="1">
      <alignment horizontal="center" vertical="top" wrapText="1"/>
    </xf>
    <xf numFmtId="0" fontId="27" fillId="0" borderId="22" xfId="417" applyFont="1" applyFill="1" applyBorder="1" applyAlignment="1">
      <alignment horizontal="center" vertical="top" wrapText="1"/>
    </xf>
    <xf numFmtId="3" fontId="27" fillId="8" borderId="55" xfId="417" applyNumberFormat="1" applyFont="1" applyFill="1" applyBorder="1" applyAlignment="1">
      <alignment vertical="top" wrapText="1"/>
    </xf>
    <xf numFmtId="166" fontId="5" fillId="0" borderId="0" xfId="71" applyNumberFormat="1" applyFont="1" applyFill="1" applyBorder="1" applyProtection="1">
      <protection locked="0"/>
    </xf>
    <xf numFmtId="166" fontId="26" fillId="41" borderId="28" xfId="418" applyNumberFormat="1" applyFont="1" applyFill="1" applyBorder="1" applyAlignment="1">
      <alignment horizontal="right"/>
    </xf>
    <xf numFmtId="166" fontId="26" fillId="0" borderId="29" xfId="418" applyNumberFormat="1" applyFont="1" applyFill="1" applyBorder="1" applyAlignment="1">
      <alignment horizontal="right"/>
    </xf>
    <xf numFmtId="166" fontId="26" fillId="41" borderId="25" xfId="418" applyNumberFormat="1" applyFont="1" applyFill="1" applyBorder="1" applyAlignment="1">
      <alignment horizontal="right"/>
    </xf>
    <xf numFmtId="166" fontId="26" fillId="41" borderId="28" xfId="418" applyNumberFormat="1" applyFont="1" applyFill="1" applyBorder="1"/>
    <xf numFmtId="166" fontId="26" fillId="0" borderId="27" xfId="418" applyNumberFormat="1" applyFont="1" applyFill="1" applyBorder="1"/>
    <xf numFmtId="166" fontId="26" fillId="41" borderId="25" xfId="418" applyNumberFormat="1" applyFont="1" applyFill="1" applyBorder="1"/>
    <xf numFmtId="0" fontId="27" fillId="8" borderId="21" xfId="417" applyFont="1" applyFill="1" applyBorder="1" applyAlignment="1">
      <alignment horizontal="center" vertical="top" wrapText="1"/>
    </xf>
    <xf numFmtId="0" fontId="27" fillId="8" borderId="21" xfId="417" applyFont="1" applyFill="1" applyBorder="1" applyAlignment="1">
      <alignment horizontal="center" vertical="top"/>
    </xf>
    <xf numFmtId="0" fontId="26" fillId="8" borderId="21" xfId="417" applyFont="1" applyFill="1" applyBorder="1" applyAlignment="1">
      <alignment horizontal="center"/>
    </xf>
    <xf numFmtId="166" fontId="26" fillId="41" borderId="21" xfId="418" applyNumberFormat="1" applyFont="1" applyFill="1" applyBorder="1"/>
    <xf numFmtId="166" fontId="26" fillId="0" borderId="21" xfId="418" applyNumberFormat="1" applyFont="1" applyFill="1" applyBorder="1"/>
    <xf numFmtId="0" fontId="5" fillId="0" borderId="0" xfId="417" applyNumberFormat="1" applyFont="1" applyFill="1" applyBorder="1" applyAlignment="1">
      <alignment horizontal="center"/>
    </xf>
    <xf numFmtId="0" fontId="5" fillId="0" borderId="20" xfId="417" applyFont="1" applyFill="1" applyBorder="1"/>
    <xf numFmtId="166" fontId="5" fillId="0" borderId="20" xfId="71" applyNumberFormat="1" applyFont="1" applyFill="1" applyBorder="1" applyProtection="1">
      <protection locked="0"/>
    </xf>
    <xf numFmtId="17" fontId="27" fillId="42" borderId="20" xfId="417" applyNumberFormat="1" applyFont="1" applyFill="1" applyBorder="1" applyAlignment="1" applyProtection="1">
      <alignment horizontal="center"/>
      <protection locked="0"/>
    </xf>
    <xf numFmtId="0" fontId="28" fillId="0" borderId="28" xfId="0" applyFont="1" applyBorder="1"/>
    <xf numFmtId="178" fontId="26" fillId="0" borderId="0" xfId="417" applyNumberFormat="1" applyFont="1" applyBorder="1" applyAlignment="1">
      <alignment horizontal="left"/>
    </xf>
    <xf numFmtId="0" fontId="13" fillId="0" borderId="0" xfId="9"/>
    <xf numFmtId="164" fontId="64" fillId="0" borderId="14" xfId="3" applyNumberFormat="1" applyFont="1" applyFill="1" applyBorder="1" applyAlignment="1" applyProtection="1">
      <alignment horizontal="center"/>
      <protection locked="0"/>
    </xf>
    <xf numFmtId="164" fontId="64" fillId="0" borderId="15" xfId="3" applyNumberFormat="1" applyFont="1" applyFill="1" applyBorder="1" applyAlignment="1" applyProtection="1">
      <alignment horizontal="center"/>
      <protection locked="0"/>
    </xf>
    <xf numFmtId="164" fontId="64" fillId="0" borderId="16" xfId="3" applyNumberFormat="1" applyFont="1" applyFill="1" applyBorder="1" applyAlignment="1" applyProtection="1">
      <alignment horizontal="center"/>
      <protection locked="0"/>
    </xf>
    <xf numFmtId="0" fontId="81" fillId="4" borderId="6" xfId="0" quotePrefix="1" applyFont="1" applyFill="1" applyBorder="1" applyAlignment="1" applyProtection="1">
      <alignment horizontal="center"/>
    </xf>
    <xf numFmtId="0" fontId="30" fillId="4" borderId="0" xfId="0" applyFont="1" applyFill="1" applyBorder="1" applyAlignment="1">
      <alignment horizontal="center"/>
    </xf>
    <xf numFmtId="0" fontId="30" fillId="4" borderId="7" xfId="0" applyFont="1" applyFill="1" applyBorder="1" applyAlignment="1">
      <alignment horizontal="center"/>
    </xf>
    <xf numFmtId="0" fontId="8" fillId="4" borderId="6" xfId="0" applyFont="1" applyFill="1" applyBorder="1" applyAlignment="1" applyProtection="1">
      <alignment horizontal="center"/>
    </xf>
    <xf numFmtId="0" fontId="0" fillId="4" borderId="0" xfId="0" applyFont="1" applyFill="1" applyBorder="1" applyAlignment="1"/>
    <xf numFmtId="0" fontId="0" fillId="4" borderId="7" xfId="0" applyFont="1" applyFill="1" applyBorder="1" applyAlignment="1"/>
    <xf numFmtId="0" fontId="82" fillId="0" borderId="14" xfId="0" applyFont="1" applyFill="1" applyBorder="1" applyAlignment="1" applyProtection="1">
      <alignment horizontal="center" vertical="center" wrapText="1"/>
      <protection locked="0"/>
    </xf>
    <xf numFmtId="0" fontId="83" fillId="0" borderId="15" xfId="0" applyFont="1" applyBorder="1" applyAlignment="1" applyProtection="1">
      <alignment horizontal="center" vertical="center" wrapText="1"/>
      <protection locked="0"/>
    </xf>
    <xf numFmtId="0" fontId="83" fillId="0" borderId="16" xfId="0" applyFont="1" applyBorder="1" applyAlignment="1" applyProtection="1">
      <alignment horizontal="center" vertical="center" wrapText="1"/>
      <protection locked="0"/>
    </xf>
    <xf numFmtId="0" fontId="10" fillId="4" borderId="8" xfId="0" applyFont="1" applyFill="1" applyBorder="1" applyAlignment="1" applyProtection="1">
      <alignment horizontal="center" wrapText="1"/>
    </xf>
    <xf numFmtId="0" fontId="10" fillId="4" borderId="9" xfId="0" applyFont="1" applyFill="1" applyBorder="1" applyAlignment="1" applyProtection="1">
      <alignment horizontal="center"/>
    </xf>
    <xf numFmtId="0" fontId="10" fillId="4" borderId="10" xfId="0" applyFont="1" applyFill="1" applyBorder="1" applyAlignment="1" applyProtection="1">
      <alignment horizontal="center"/>
    </xf>
    <xf numFmtId="0" fontId="10" fillId="4" borderId="8" xfId="0" applyFont="1" applyFill="1" applyBorder="1" applyAlignment="1" applyProtection="1">
      <alignment horizontal="center"/>
    </xf>
    <xf numFmtId="1" fontId="10" fillId="4" borderId="6" xfId="2" applyFont="1" applyFill="1" applyBorder="1" applyAlignment="1" applyProtection="1">
      <alignment horizontal="center"/>
    </xf>
    <xf numFmtId="0" fontId="12" fillId="4" borderId="0" xfId="0" applyFont="1" applyFill="1" applyBorder="1" applyAlignment="1">
      <alignment horizontal="center"/>
    </xf>
    <xf numFmtId="0" fontId="12" fillId="4" borderId="7" xfId="0" applyFont="1" applyFill="1" applyBorder="1" applyAlignment="1">
      <alignment horizontal="center"/>
    </xf>
    <xf numFmtId="0" fontId="23" fillId="4" borderId="0" xfId="0" applyFont="1" applyFill="1" applyBorder="1" applyAlignment="1">
      <alignment horizontal="left"/>
    </xf>
    <xf numFmtId="0" fontId="23" fillId="4" borderId="0" xfId="0" applyFont="1" applyFill="1" applyAlignment="1">
      <alignment horizontal="center"/>
    </xf>
    <xf numFmtId="0" fontId="22" fillId="4" borderId="0" xfId="0" applyFont="1" applyFill="1" applyAlignment="1">
      <alignment horizontal="center"/>
    </xf>
    <xf numFmtId="0" fontId="80" fillId="4" borderId="20" xfId="136" applyFont="1" applyFill="1" applyBorder="1" applyAlignment="1">
      <alignment horizontal="left"/>
    </xf>
    <xf numFmtId="0" fontId="79" fillId="4" borderId="0" xfId="136" applyFont="1" applyFill="1" applyAlignment="1">
      <alignment horizontal="left" vertical="top"/>
    </xf>
    <xf numFmtId="0" fontId="25" fillId="4" borderId="0" xfId="136" applyFont="1" applyFill="1" applyAlignment="1">
      <alignment horizontal="left" wrapText="1"/>
    </xf>
    <xf numFmtId="0" fontId="74" fillId="4" borderId="20" xfId="136" applyFont="1" applyFill="1" applyBorder="1" applyAlignment="1">
      <alignment horizontal="left"/>
    </xf>
    <xf numFmtId="0" fontId="74" fillId="4" borderId="0" xfId="136" applyFont="1" applyFill="1" applyAlignment="1">
      <alignment horizontal="left"/>
    </xf>
    <xf numFmtId="0" fontId="76" fillId="4" borderId="20" xfId="136" applyFont="1" applyFill="1" applyBorder="1" applyAlignment="1">
      <alignment horizontal="left"/>
    </xf>
    <xf numFmtId="0" fontId="78" fillId="4" borderId="0" xfId="136" applyFont="1" applyFill="1" applyAlignment="1" applyProtection="1">
      <alignment horizontal="center" wrapText="1"/>
    </xf>
    <xf numFmtId="0" fontId="18" fillId="4" borderId="0" xfId="4" quotePrefix="1" applyFont="1" applyFill="1" applyAlignment="1">
      <alignment horizontal="center"/>
    </xf>
    <xf numFmtId="0" fontId="18" fillId="4" borderId="0" xfId="4" quotePrefix="1" applyFont="1" applyFill="1" applyAlignment="1" applyProtection="1">
      <alignment horizontal="center"/>
    </xf>
    <xf numFmtId="166" fontId="5" fillId="4" borderId="31" xfId="5" applyNumberFormat="1" applyFont="1" applyFill="1" applyBorder="1" applyAlignment="1" applyProtection="1">
      <alignment horizontal="center"/>
    </xf>
    <xf numFmtId="166" fontId="5" fillId="4" borderId="30" xfId="5" applyNumberFormat="1" applyFont="1" applyFill="1" applyBorder="1" applyAlignment="1" applyProtection="1">
      <alignment horizontal="center"/>
    </xf>
    <xf numFmtId="166" fontId="13" fillId="4" borderId="31" xfId="5" applyNumberFormat="1" applyFont="1" applyFill="1" applyBorder="1" applyAlignment="1" applyProtection="1">
      <alignment horizontal="center"/>
    </xf>
    <xf numFmtId="166" fontId="13" fillId="4" borderId="30" xfId="5" applyNumberFormat="1" applyFont="1" applyFill="1" applyBorder="1" applyAlignment="1" applyProtection="1">
      <alignment horizontal="center"/>
    </xf>
    <xf numFmtId="166" fontId="13" fillId="4" borderId="32" xfId="5" applyNumberFormat="1" applyFont="1" applyFill="1" applyBorder="1" applyAlignment="1" applyProtection="1">
      <alignment horizontal="center"/>
    </xf>
    <xf numFmtId="166" fontId="13" fillId="4" borderId="24" xfId="5" applyNumberFormat="1" applyFont="1" applyFill="1" applyBorder="1" applyAlignment="1" applyProtection="1">
      <alignment horizontal="center"/>
    </xf>
    <xf numFmtId="166" fontId="13" fillId="4" borderId="0" xfId="5" applyNumberFormat="1" applyFont="1" applyFill="1" applyBorder="1" applyAlignment="1" applyProtection="1">
      <alignment horizontal="center"/>
    </xf>
    <xf numFmtId="0" fontId="24" fillId="4" borderId="20" xfId="0" applyFont="1" applyFill="1" applyBorder="1" applyAlignment="1" applyProtection="1">
      <alignment horizontal="center"/>
    </xf>
    <xf numFmtId="0" fontId="18" fillId="4" borderId="0" xfId="4" applyFont="1" applyFill="1" applyAlignment="1" applyProtection="1">
      <alignment horizontal="center"/>
    </xf>
    <xf numFmtId="0" fontId="21" fillId="4" borderId="0" xfId="0" applyFont="1" applyFill="1" applyAlignment="1" applyProtection="1">
      <alignment horizontal="center"/>
    </xf>
    <xf numFmtId="0" fontId="29" fillId="4" borderId="0" xfId="0" applyFont="1" applyFill="1" applyAlignment="1" applyProtection="1">
      <alignment horizontal="center"/>
    </xf>
    <xf numFmtId="0" fontId="26" fillId="8" borderId="21" xfId="417" applyFont="1" applyFill="1" applyBorder="1" applyAlignment="1">
      <alignment horizontal="left" wrapText="1"/>
    </xf>
    <xf numFmtId="0" fontId="26" fillId="0" borderId="21" xfId="417" applyFont="1" applyBorder="1" applyAlignment="1">
      <alignment horizontal="left"/>
    </xf>
    <xf numFmtId="0" fontId="27" fillId="8" borderId="21" xfId="417" applyFont="1" applyFill="1" applyBorder="1" applyAlignment="1">
      <alignment horizontal="center" vertical="center" wrapText="1"/>
    </xf>
    <xf numFmtId="0" fontId="26" fillId="8" borderId="28" xfId="417" applyFont="1" applyFill="1" applyBorder="1" applyAlignment="1">
      <alignment horizontal="left" wrapText="1"/>
    </xf>
    <xf numFmtId="0" fontId="26" fillId="8" borderId="33" xfId="417" applyFont="1" applyFill="1" applyBorder="1" applyAlignment="1">
      <alignment horizontal="left" wrapText="1"/>
    </xf>
    <xf numFmtId="0" fontId="26" fillId="8" borderId="25" xfId="417" applyFont="1" applyFill="1" applyBorder="1" applyAlignment="1">
      <alignment horizontal="left" wrapText="1"/>
    </xf>
  </cellXfs>
  <cellStyles count="473">
    <cellStyle name="%" xfId="9"/>
    <cellStyle name="20% - Accent1 2" xfId="10"/>
    <cellStyle name="20% - Accent1 2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1 3" xfId="30"/>
    <cellStyle name="Accent1 4" xfId="31"/>
    <cellStyle name="Accent2 2" xfId="32"/>
    <cellStyle name="Accent2 3" xfId="33"/>
    <cellStyle name="Accent2 4" xfId="34"/>
    <cellStyle name="Accent3 2" xfId="35"/>
    <cellStyle name="Accent3 3" xfId="36"/>
    <cellStyle name="Accent3 4" xfId="37"/>
    <cellStyle name="Accent4 2" xfId="38"/>
    <cellStyle name="Accent4 3" xfId="39"/>
    <cellStyle name="Accent4 4" xfId="40"/>
    <cellStyle name="Accent5 2" xfId="41"/>
    <cellStyle name="Accent5 3" xfId="42"/>
    <cellStyle name="Accent5 4" xfId="43"/>
    <cellStyle name="Accent6 2" xfId="44"/>
    <cellStyle name="Accent6 3" xfId="45"/>
    <cellStyle name="Accent6 4" xfId="46"/>
    <cellStyle name="AI" xfId="47"/>
    <cellStyle name="AI 2" xfId="419"/>
    <cellStyle name="AI 3" xfId="420"/>
    <cellStyle name="AttribBox" xfId="48"/>
    <cellStyle name="Attribute" xfId="49"/>
    <cellStyle name="Automatic" xfId="50"/>
    <cellStyle name="Automatic 2" xfId="51"/>
    <cellStyle name="Bad 2" xfId="52"/>
    <cellStyle name="Calculated" xfId="53"/>
    <cellStyle name="Calculated 2" xfId="421"/>
    <cellStyle name="Calculation 2" xfId="54"/>
    <cellStyle name="Calculation 2 2" xfId="55"/>
    <cellStyle name="Calculation 2 2 2" xfId="56"/>
    <cellStyle name="Calculation 2 2 2 2" xfId="57"/>
    <cellStyle name="Calculation 2 2 3" xfId="58"/>
    <cellStyle name="Calculation 2 3" xfId="59"/>
    <cellStyle name="Calculation 3" xfId="60"/>
    <cellStyle name="Calculation 3 2" xfId="61"/>
    <cellStyle name="CategoryHeading" xfId="62"/>
    <cellStyle name="check" xfId="63"/>
    <cellStyle name="check 2" xfId="422"/>
    <cellStyle name="Check Cell 2" xfId="64"/>
    <cellStyle name="CI" xfId="65"/>
    <cellStyle name="CI 2" xfId="423"/>
    <cellStyle name="Comma" xfId="1" builtinId="3"/>
    <cellStyle name="Comma 10" xfId="66"/>
    <cellStyle name="Comma 10 2" xfId="67"/>
    <cellStyle name="Comma 11" xfId="418"/>
    <cellStyle name="Comma 2" xfId="68"/>
    <cellStyle name="Comma 2 2" xfId="69"/>
    <cellStyle name="Comma 2 2 2" xfId="70"/>
    <cellStyle name="Comma 2 2 2 2" xfId="71"/>
    <cellStyle name="Comma 2 2 3" xfId="72"/>
    <cellStyle name="Comma 2 3" xfId="73"/>
    <cellStyle name="Comma 2 4" xfId="424"/>
    <cellStyle name="Comma 27" xfId="74"/>
    <cellStyle name="Comma 3" xfId="75"/>
    <cellStyle name="Comma 3 2" xfId="5"/>
    <cellStyle name="Comma 3 3" xfId="76"/>
    <cellStyle name="Comma 4" xfId="6"/>
    <cellStyle name="Comma 4 2" xfId="77"/>
    <cellStyle name="Comma 4 2 2" xfId="78"/>
    <cellStyle name="Comma 4 3" xfId="79"/>
    <cellStyle name="Comma 4 4" xfId="80"/>
    <cellStyle name="Comma 5" xfId="81"/>
    <cellStyle name="Comma 5 2" xfId="82"/>
    <cellStyle name="Comma 6" xfId="83"/>
    <cellStyle name="Comma 6 2" xfId="84"/>
    <cellStyle name="Comma 7" xfId="85"/>
    <cellStyle name="Comma 7 2" xfId="86"/>
    <cellStyle name="Comma 8" xfId="87"/>
    <cellStyle name="Comma 8 2" xfId="88"/>
    <cellStyle name="Comma 9" xfId="89"/>
    <cellStyle name="Contril Item" xfId="90"/>
    <cellStyle name="Contril Item 2" xfId="91"/>
    <cellStyle name="Control Item" xfId="92"/>
    <cellStyle name="Control Item 2" xfId="93"/>
    <cellStyle name="Currency 2" xfId="94"/>
    <cellStyle name="Currency 2 2" xfId="95"/>
    <cellStyle name="Currency 2 3" xfId="96"/>
    <cellStyle name="Currency 3" xfId="97"/>
    <cellStyle name="Currency 3 2" xfId="98"/>
    <cellStyle name="Currency 4" xfId="99"/>
    <cellStyle name="Currency 4 2" xfId="425"/>
    <cellStyle name="DEI" xfId="100"/>
    <cellStyle name="DEI 2" xfId="426"/>
    <cellStyle name="Error" xfId="101"/>
    <cellStyle name="Euro" xfId="102"/>
    <cellStyle name="Exchange Rate" xfId="103"/>
    <cellStyle name="Exchange Rate 2" xfId="104"/>
    <cellStyle name="Explanatory Text 2" xfId="105"/>
    <cellStyle name="Good 2" xfId="106"/>
    <cellStyle name="Heading 1 2" xfId="107"/>
    <cellStyle name="Heading 2 2" xfId="108"/>
    <cellStyle name="Heading 3 2" xfId="109"/>
    <cellStyle name="Heading 4 2" xfId="110"/>
    <cellStyle name="Hyperlink" xfId="4" builtinId="8"/>
    <cellStyle name="Hyperlink 2" xfId="111"/>
    <cellStyle name="Hyperlink 2 2" xfId="112"/>
    <cellStyle name="Hyperlink 3" xfId="113"/>
    <cellStyle name="Incomplete" xfId="114"/>
    <cellStyle name="Input 2" xfId="115"/>
    <cellStyle name="Input 2 2" xfId="116"/>
    <cellStyle name="Input 2 2 2" xfId="117"/>
    <cellStyle name="Input 2 2 2 2" xfId="118"/>
    <cellStyle name="Input 2 2 3" xfId="119"/>
    <cellStyle name="Input 2 3" xfId="120"/>
    <cellStyle name="Input 3" xfId="121"/>
    <cellStyle name="Input 3 2" xfId="122"/>
    <cellStyle name="Input Indirect" xfId="123"/>
    <cellStyle name="Input Numbers" xfId="124"/>
    <cellStyle name="Input Numbers 2" xfId="125"/>
    <cellStyle name="Input Numbers 3" xfId="126"/>
    <cellStyle name="Input Subtotal" xfId="127"/>
    <cellStyle name="Input Subtotal 2" xfId="128"/>
    <cellStyle name="Input Text" xfId="3"/>
    <cellStyle name="Input Text 2" xfId="129"/>
    <cellStyle name="Linked Cell 2" xfId="130"/>
    <cellStyle name="MajorHeading" xfId="131"/>
    <cellStyle name="Negatif  Numbers" xfId="132"/>
    <cellStyle name="Negatif  Numbers 2" xfId="133"/>
    <cellStyle name="Neutral 2" xfId="134"/>
    <cellStyle name="Normal" xfId="0" builtinId="0"/>
    <cellStyle name="Normal 10" xfId="135"/>
    <cellStyle name="Normal 11" xfId="136"/>
    <cellStyle name="Normal 11 2" xfId="137"/>
    <cellStyle name="Normal 11 2 2" xfId="138"/>
    <cellStyle name="Normal 11 2 2 2" xfId="139"/>
    <cellStyle name="Normal 11 2 2 2 2" xfId="140"/>
    <cellStyle name="Normal 11 2 2 3" xfId="141"/>
    <cellStyle name="Normal 11 2 3" xfId="142"/>
    <cellStyle name="Normal 11 2 3 2" xfId="143"/>
    <cellStyle name="Normal 11 2 3 2 2" xfId="144"/>
    <cellStyle name="Normal 11 2 3 3" xfId="145"/>
    <cellStyle name="Normal 11 2 4" xfId="146"/>
    <cellStyle name="Normal 11 2 4 2" xfId="147"/>
    <cellStyle name="Normal 11 2 4 2 2" xfId="148"/>
    <cellStyle name="Normal 11 2 4 3" xfId="149"/>
    <cellStyle name="Normal 11 2 5" xfId="150"/>
    <cellStyle name="Normal 11 2 5 2" xfId="151"/>
    <cellStyle name="Normal 11 2 6" xfId="152"/>
    <cellStyle name="Normal 11 3" xfId="153"/>
    <cellStyle name="Normal 11 3 2" xfId="154"/>
    <cellStyle name="Normal 11 3 2 2" xfId="155"/>
    <cellStyle name="Normal 11 3 2 2 2" xfId="156"/>
    <cellStyle name="Normal 11 3 2 3" xfId="157"/>
    <cellStyle name="Normal 11 3 3" xfId="158"/>
    <cellStyle name="Normal 11 3 3 2" xfId="159"/>
    <cellStyle name="Normal 11 3 3 2 2" xfId="160"/>
    <cellStyle name="Normal 11 3 3 3" xfId="161"/>
    <cellStyle name="Normal 11 3 4" xfId="162"/>
    <cellStyle name="Normal 11 3 4 2" xfId="163"/>
    <cellStyle name="Normal 11 3 4 2 2" xfId="164"/>
    <cellStyle name="Normal 11 3 4 3" xfId="165"/>
    <cellStyle name="Normal 11 3 5" xfId="166"/>
    <cellStyle name="Normal 11 3 5 2" xfId="167"/>
    <cellStyle name="Normal 11 3 6" xfId="168"/>
    <cellStyle name="Normal 11 4" xfId="169"/>
    <cellStyle name="Normal 11 4 2" xfId="170"/>
    <cellStyle name="Normal 11 4 2 2" xfId="171"/>
    <cellStyle name="Normal 11 4 3" xfId="172"/>
    <cellStyle name="Normal 11 5" xfId="173"/>
    <cellStyle name="Normal 11 5 2" xfId="174"/>
    <cellStyle name="Normal 11 5 2 2" xfId="175"/>
    <cellStyle name="Normal 11 5 3" xfId="176"/>
    <cellStyle name="Normal 11 6" xfId="177"/>
    <cellStyle name="Normal 11 6 2" xfId="178"/>
    <cellStyle name="Normal 11 6 2 2" xfId="179"/>
    <cellStyle name="Normal 11 6 3" xfId="180"/>
    <cellStyle name="Normal 11 7" xfId="181"/>
    <cellStyle name="Normal 11 7 2" xfId="182"/>
    <cellStyle name="Normal 11 8" xfId="183"/>
    <cellStyle name="Normal 12" xfId="184"/>
    <cellStyle name="Normal 12 11" xfId="185"/>
    <cellStyle name="Normal 12 2" xfId="186"/>
    <cellStyle name="Normal 12 2 2" xfId="187"/>
    <cellStyle name="Normal 12 2 2 2" xfId="188"/>
    <cellStyle name="Normal 12 2 2 2 2" xfId="189"/>
    <cellStyle name="Normal 12 2 2 3" xfId="190"/>
    <cellStyle name="Normal 12 2 3" xfId="191"/>
    <cellStyle name="Normal 12 2 3 2" xfId="192"/>
    <cellStyle name="Normal 12 2 3 2 2" xfId="193"/>
    <cellStyle name="Normal 12 2 3 3" xfId="194"/>
    <cellStyle name="Normal 12 2 4" xfId="195"/>
    <cellStyle name="Normal 12 2 4 2" xfId="196"/>
    <cellStyle name="Normal 12 2 4 2 2" xfId="197"/>
    <cellStyle name="Normal 12 2 4 3" xfId="198"/>
    <cellStyle name="Normal 12 2 5" xfId="199"/>
    <cellStyle name="Normal 12 2 5 2" xfId="200"/>
    <cellStyle name="Normal 12 2 6" xfId="201"/>
    <cellStyle name="Normal 12 3" xfId="202"/>
    <cellStyle name="Normal 12 3 2" xfId="203"/>
    <cellStyle name="Normal 12 3 2 2" xfId="204"/>
    <cellStyle name="Normal 12 3 3" xfId="205"/>
    <cellStyle name="Normal 12 4" xfId="206"/>
    <cellStyle name="Normal 12 4 2" xfId="207"/>
    <cellStyle name="Normal 12 4 2 2" xfId="208"/>
    <cellStyle name="Normal 12 4 3" xfId="209"/>
    <cellStyle name="Normal 12 5" xfId="210"/>
    <cellStyle name="Normal 12 5 2" xfId="211"/>
    <cellStyle name="Normal 12 5 2 2" xfId="212"/>
    <cellStyle name="Normal 12 5 3" xfId="213"/>
    <cellStyle name="Normal 12 6" xfId="214"/>
    <cellStyle name="Normal 12 6 2" xfId="215"/>
    <cellStyle name="Normal 12 6 2 2" xfId="216"/>
    <cellStyle name="Normal 12 6 3" xfId="217"/>
    <cellStyle name="Normal 12 7" xfId="218"/>
    <cellStyle name="Normal 12 7 2" xfId="219"/>
    <cellStyle name="Normal 12 8" xfId="220"/>
    <cellStyle name="Normal 13" xfId="221"/>
    <cellStyle name="Normal 13 2" xfId="222"/>
    <cellStyle name="Normal 14" xfId="223"/>
    <cellStyle name="Normal 14 2" xfId="224"/>
    <cellStyle name="Normal 15" xfId="225"/>
    <cellStyle name="Normal 15 2" xfId="226"/>
    <cellStyle name="Normal 16" xfId="227"/>
    <cellStyle name="Normal 16 2" xfId="228"/>
    <cellStyle name="Normal 17" xfId="229"/>
    <cellStyle name="Normal 17 2" xfId="230"/>
    <cellStyle name="Normal 18" xfId="231"/>
    <cellStyle name="Normal 18 2" xfId="232"/>
    <cellStyle name="Normal 19" xfId="233"/>
    <cellStyle name="Normal 2" xfId="234"/>
    <cellStyle name="Normal 2 10" xfId="235"/>
    <cellStyle name="Normal 2 2" xfId="236"/>
    <cellStyle name="Normal 2 2 2" xfId="8"/>
    <cellStyle name="Normal 2 2 3" xfId="237"/>
    <cellStyle name="Normal 2 2 4" xfId="238"/>
    <cellStyle name="Normal 2 2 5" xfId="239"/>
    <cellStyle name="Normal 2 3" xfId="240"/>
    <cellStyle name="Normal 2 3 2" xfId="241"/>
    <cellStyle name="Normal 2 3 3" xfId="242"/>
    <cellStyle name="Normal 2 4" xfId="243"/>
    <cellStyle name="Normal 2 5" xfId="244"/>
    <cellStyle name="Normal 2 6" xfId="245"/>
    <cellStyle name="Normal 2 7" xfId="246"/>
    <cellStyle name="Normal 2 8" xfId="247"/>
    <cellStyle name="Normal 2 9" xfId="248"/>
    <cellStyle name="Normal 2_20.45" xfId="249"/>
    <cellStyle name="Normal 20" xfId="416"/>
    <cellStyle name="Normal 21" xfId="417"/>
    <cellStyle name="Normal 22" xfId="427"/>
    <cellStyle name="Normal 23" xfId="428"/>
    <cellStyle name="Normal 24" xfId="429"/>
    <cellStyle name="Normal 25" xfId="430"/>
    <cellStyle name="Normal 26" xfId="431"/>
    <cellStyle name="Normal 27" xfId="432"/>
    <cellStyle name="Normal 28" xfId="433"/>
    <cellStyle name="Normal 29" xfId="250"/>
    <cellStyle name="Normal 3" xfId="251"/>
    <cellStyle name="Normal 3 2" xfId="252"/>
    <cellStyle name="Normal 3 2 2" xfId="253"/>
    <cellStyle name="Normal 3 3" xfId="254"/>
    <cellStyle name="Normal 3 4" xfId="255"/>
    <cellStyle name="Normal 3 4 2" xfId="256"/>
    <cellStyle name="Normal 3 4 2 2" xfId="257"/>
    <cellStyle name="Normal 3 4 2 2 2" xfId="258"/>
    <cellStyle name="Normal 3 4 2 3" xfId="259"/>
    <cellStyle name="Normal 3 4 3" xfId="260"/>
    <cellStyle name="Normal 3 4 3 2" xfId="261"/>
    <cellStyle name="Normal 3 4 3 2 2" xfId="262"/>
    <cellStyle name="Normal 3 4 3 3" xfId="263"/>
    <cellStyle name="Normal 3 4 4" xfId="264"/>
    <cellStyle name="Normal 3 4 4 2" xfId="265"/>
    <cellStyle name="Normal 3 4 4 2 2" xfId="266"/>
    <cellStyle name="Normal 3 4 4 3" xfId="267"/>
    <cellStyle name="Normal 3 4 5" xfId="268"/>
    <cellStyle name="Normal 3 4 5 2" xfId="269"/>
    <cellStyle name="Normal 3 4 6" xfId="270"/>
    <cellStyle name="Normal 3 5" xfId="271"/>
    <cellStyle name="Normal 3 5 2" xfId="272"/>
    <cellStyle name="Normal 30" xfId="434"/>
    <cellStyle name="Normal 31" xfId="435"/>
    <cellStyle name="Normal 32" xfId="436"/>
    <cellStyle name="Normal 33" xfId="437"/>
    <cellStyle name="Normal 34" xfId="438"/>
    <cellStyle name="Normal 35" xfId="439"/>
    <cellStyle name="Normal 36" xfId="440"/>
    <cellStyle name="Normal 37" xfId="441"/>
    <cellStyle name="Normal 38" xfId="442"/>
    <cellStyle name="Normal 39" xfId="443"/>
    <cellStyle name="Normal 4" xfId="273"/>
    <cellStyle name="Normal 4 2" xfId="274"/>
    <cellStyle name="Normal 4 2 2" xfId="275"/>
    <cellStyle name="Normal 4 3" xfId="276"/>
    <cellStyle name="Normal 4 3 2" xfId="277"/>
    <cellStyle name="Normal 4 4" xfId="278"/>
    <cellStyle name="Normal 40" xfId="444"/>
    <cellStyle name="Normal 41" xfId="445"/>
    <cellStyle name="Normal 42" xfId="446"/>
    <cellStyle name="Normal 43" xfId="447"/>
    <cellStyle name="Normal 44" xfId="448"/>
    <cellStyle name="Normal 45" xfId="449"/>
    <cellStyle name="Normal 46" xfId="450"/>
    <cellStyle name="Normal 47" xfId="451"/>
    <cellStyle name="Normal 48" xfId="452"/>
    <cellStyle name="Normal 49" xfId="453"/>
    <cellStyle name="Normal 5" xfId="279"/>
    <cellStyle name="Normal 5 2" xfId="280"/>
    <cellStyle name="Normal 5 2 2" xfId="281"/>
    <cellStyle name="Normal 5 3" xfId="282"/>
    <cellStyle name="Normal 5 3 2" xfId="283"/>
    <cellStyle name="Normal 5 3 2 2" xfId="284"/>
    <cellStyle name="Normal 5 3 2 2 2" xfId="285"/>
    <cellStyle name="Normal 5 3 2 3" xfId="286"/>
    <cellStyle name="Normal 5 3 3" xfId="287"/>
    <cellStyle name="Normal 5 3 3 2" xfId="288"/>
    <cellStyle name="Normal 5 3 3 2 2" xfId="289"/>
    <cellStyle name="Normal 5 3 3 3" xfId="290"/>
    <cellStyle name="Normal 5 3 4" xfId="291"/>
    <cellStyle name="Normal 5 3 4 2" xfId="292"/>
    <cellStyle name="Normal 5 3 4 2 2" xfId="293"/>
    <cellStyle name="Normal 5 3 4 3" xfId="294"/>
    <cellStyle name="Normal 5 3 5" xfId="295"/>
    <cellStyle name="Normal 5 3 5 2" xfId="296"/>
    <cellStyle name="Normal 5 3 6" xfId="297"/>
    <cellStyle name="Normal 5 4" xfId="298"/>
    <cellStyle name="Normal 5 4 2" xfId="299"/>
    <cellStyle name="Normal 5 4 2 2" xfId="300"/>
    <cellStyle name="Normal 5 4 2 2 2" xfId="301"/>
    <cellStyle name="Normal 5 4 2 3" xfId="302"/>
    <cellStyle name="Normal 5 4 3" xfId="303"/>
    <cellStyle name="Normal 5 4 3 2" xfId="304"/>
    <cellStyle name="Normal 5 4 3 2 2" xfId="305"/>
    <cellStyle name="Normal 5 4 3 3" xfId="306"/>
    <cellStyle name="Normal 5 4 4" xfId="307"/>
    <cellStyle name="Normal 5 4 4 2" xfId="308"/>
    <cellStyle name="Normal 5 4 4 2 2" xfId="309"/>
    <cellStyle name="Normal 5 4 4 3" xfId="310"/>
    <cellStyle name="Normal 5 4 5" xfId="311"/>
    <cellStyle name="Normal 5 4 5 2" xfId="312"/>
    <cellStyle name="Normal 5 4 6" xfId="313"/>
    <cellStyle name="Normal 5 5" xfId="314"/>
    <cellStyle name="Normal 5 6" xfId="315"/>
    <cellStyle name="Normal 5 7" xfId="316"/>
    <cellStyle name="Normal 50" xfId="454"/>
    <cellStyle name="Normal 51" xfId="455"/>
    <cellStyle name="Normal 52" xfId="456"/>
    <cellStyle name="Normal 53" xfId="457"/>
    <cellStyle name="Normal 54" xfId="458"/>
    <cellStyle name="Normal 55" xfId="459"/>
    <cellStyle name="Normal 56" xfId="460"/>
    <cellStyle name="Normal 57" xfId="461"/>
    <cellStyle name="Normal 58" xfId="462"/>
    <cellStyle name="Normal 59" xfId="463"/>
    <cellStyle name="Normal 6" xfId="317"/>
    <cellStyle name="Normal 6 2" xfId="318"/>
    <cellStyle name="Normal 6 2 2" xfId="464"/>
    <cellStyle name="Normal 6 3" xfId="465"/>
    <cellStyle name="Normal 7" xfId="319"/>
    <cellStyle name="Normal 7 2" xfId="320"/>
    <cellStyle name="Normal 7 2 2" xfId="321"/>
    <cellStyle name="Normal 8" xfId="322"/>
    <cellStyle name="Normal 8 2" xfId="323"/>
    <cellStyle name="Normal 8 3" xfId="466"/>
    <cellStyle name="Normal 9" xfId="324"/>
    <cellStyle name="Normal 9 2" xfId="467"/>
    <cellStyle name="Normal 9 3" xfId="468"/>
    <cellStyle name="Normal Col" xfId="325"/>
    <cellStyle name="Normal Col 2" xfId="469"/>
    <cellStyle name="Normal color" xfId="326"/>
    <cellStyle name="Normal color 2" xfId="327"/>
    <cellStyle name="Normal color 3" xfId="470"/>
    <cellStyle name="Normal_bsif54annuelf02" xfId="328"/>
    <cellStyle name="Normal_P&amp;C1_ANNUAL_Return_IFRS changes_DRAFT Q4 2011_Internal Mock Up_e" xfId="7"/>
    <cellStyle name="Note 2" xfId="329"/>
    <cellStyle name="Note 2 2" xfId="330"/>
    <cellStyle name="Note 2 2 2" xfId="331"/>
    <cellStyle name="Note 2 2 2 2" xfId="332"/>
    <cellStyle name="Note 2 2 3" xfId="333"/>
    <cellStyle name="Note 2 3" xfId="334"/>
    <cellStyle name="Note 2 4" xfId="335"/>
    <cellStyle name="Note 3" xfId="336"/>
    <cellStyle name="Note 3 2" xfId="337"/>
    <cellStyle name="OfWhich" xfId="338"/>
    <cellStyle name="Output 2" xfId="339"/>
    <cellStyle name="Output 2 2" xfId="340"/>
    <cellStyle name="Output 2 2 2" xfId="341"/>
    <cellStyle name="Output 2 2 2 2" xfId="342"/>
    <cellStyle name="Output 2 2 3" xfId="343"/>
    <cellStyle name="Output 2 3" xfId="344"/>
    <cellStyle name="Output 2 3 2" xfId="345"/>
    <cellStyle name="Output 2 4" xfId="346"/>
    <cellStyle name="Output 3" xfId="347"/>
    <cellStyle name="Output 3 2" xfId="348"/>
    <cellStyle name="Output Amounts" xfId="349"/>
    <cellStyle name="Output Column Headings" xfId="350"/>
    <cellStyle name="Output Line Items" xfId="351"/>
    <cellStyle name="Output Line Items 2" xfId="352"/>
    <cellStyle name="Output Report Heading" xfId="353"/>
    <cellStyle name="Output Report Title" xfId="354"/>
    <cellStyle name="Percent 2" xfId="355"/>
    <cellStyle name="Percent 2 2" xfId="356"/>
    <cellStyle name="Percent 2 3" xfId="357"/>
    <cellStyle name="Percent 2 3 2" xfId="358"/>
    <cellStyle name="Percent 2 4 2" xfId="359"/>
    <cellStyle name="Percent 2 5" xfId="360"/>
    <cellStyle name="Percent 3" xfId="361"/>
    <cellStyle name="Percent 3 2" xfId="362"/>
    <cellStyle name="Percent 3 2 2" xfId="363"/>
    <cellStyle name="Percent 4" xfId="364"/>
    <cellStyle name="Percent 4 2" xfId="365"/>
    <cellStyle name="Percent 5" xfId="366"/>
    <cellStyle name="Percent 5 2" xfId="367"/>
    <cellStyle name="Percent 6" xfId="368"/>
    <cellStyle name="Protect" xfId="2"/>
    <cellStyle name="Protect blue" xfId="369"/>
    <cellStyle name="Protect blue 2" xfId="370"/>
    <cellStyle name="Protect blue 3" xfId="371"/>
    <cellStyle name="Protect blue 4" xfId="372"/>
    <cellStyle name="QIS Heading 3" xfId="373"/>
    <cellStyle name="Rpt_Num" xfId="471"/>
    <cellStyle name="STYL0 - Style1" xfId="374"/>
    <cellStyle name="STYL1 - Style2" xfId="375"/>
    <cellStyle name="STYL2 - Style3" xfId="376"/>
    <cellStyle name="STYL3 - Style4" xfId="377"/>
    <cellStyle name="STYL4 - Style5" xfId="378"/>
    <cellStyle name="STYL5 - Style6" xfId="379"/>
    <cellStyle name="STYL6 - Style7" xfId="380"/>
    <cellStyle name="STYL7 - Style8" xfId="381"/>
    <cellStyle name="Style 1" xfId="472"/>
    <cellStyle name="Sub Totals" xfId="382"/>
    <cellStyle name="Sub Totals 2" xfId="383"/>
    <cellStyle name="SUBHEAD" xfId="384"/>
    <cellStyle name="SUBHEAD 2" xfId="385"/>
    <cellStyle name="subtotals" xfId="386"/>
    <cellStyle name="Text" xfId="387"/>
    <cellStyle name="Text Read Only" xfId="388"/>
    <cellStyle name="Title 2" xfId="389"/>
    <cellStyle name="Total 2" xfId="390"/>
    <cellStyle name="Total 2 2" xfId="391"/>
    <cellStyle name="Total 2 2 2" xfId="392"/>
    <cellStyle name="Total 2 2 2 2" xfId="393"/>
    <cellStyle name="Total 2 2 3" xfId="394"/>
    <cellStyle name="Total 2 3" xfId="395"/>
    <cellStyle name="Total 2 3 2" xfId="396"/>
    <cellStyle name="Total 2 4" xfId="397"/>
    <cellStyle name="Total 2 5" xfId="398"/>
    <cellStyle name="Total 3" xfId="399"/>
    <cellStyle name="Total 3 2" xfId="400"/>
    <cellStyle name="Total 3 2 2" xfId="401"/>
    <cellStyle name="Total 3 3" xfId="402"/>
    <cellStyle name="Total 3 3 2" xfId="403"/>
    <cellStyle name="Total 3 4" xfId="404"/>
    <cellStyle name="Total 3 4 2" xfId="405"/>
    <cellStyle name="Total 3 5" xfId="406"/>
    <cellStyle name="Total 4" xfId="407"/>
    <cellStyle name="Total 4 2" xfId="408"/>
    <cellStyle name="Total 5" xfId="409"/>
    <cellStyle name="Total 5 2" xfId="410"/>
    <cellStyle name="Total 6" xfId="411"/>
    <cellStyle name="UnitValuation" xfId="412"/>
    <cellStyle name="Unlocked Input" xfId="413"/>
    <cellStyle name="Unprotect" xfId="414"/>
    <cellStyle name="Warning Text 2" xfId="415"/>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2</xdr:col>
      <xdr:colOff>726909</xdr:colOff>
      <xdr:row>0</xdr:row>
      <xdr:rowOff>781050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150"/>
          <a:ext cx="2365209"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30"/>
  <sheetViews>
    <sheetView tabSelected="1" zoomScaleNormal="100" workbookViewId="0">
      <selection activeCell="A7" sqref="A7:F7"/>
    </sheetView>
  </sheetViews>
  <sheetFormatPr defaultColWidth="0" defaultRowHeight="13" zeroHeight="1"/>
  <cols>
    <col min="1" max="1" width="15.69921875" style="18" customWidth="1"/>
    <col min="2" max="2" width="14.69921875" style="18" customWidth="1"/>
    <col min="3" max="3" width="14.5" style="18" customWidth="1"/>
    <col min="4" max="4" width="49.19921875" style="18" customWidth="1"/>
    <col min="5" max="5" width="17.19921875" style="18" customWidth="1"/>
    <col min="6" max="6" width="21.796875" style="18" customWidth="1"/>
    <col min="7" max="7" width="1" style="18" customWidth="1"/>
    <col min="8" max="33" width="0" style="18" hidden="1" customWidth="1"/>
    <col min="34" max="16384" width="21.796875" style="18" hidden="1"/>
  </cols>
  <sheetData>
    <row r="1" spans="1:33" ht="75" customHeight="1">
      <c r="A1" s="1"/>
      <c r="B1" s="2"/>
      <c r="C1" s="2"/>
      <c r="D1" s="2"/>
      <c r="E1" s="3"/>
      <c r="F1" s="4"/>
      <c r="G1" s="256"/>
    </row>
    <row r="2" spans="1:33" s="257" customFormat="1" ht="40" customHeight="1">
      <c r="A2" s="437" t="s">
        <v>129</v>
      </c>
      <c r="B2" s="438"/>
      <c r="C2" s="438"/>
      <c r="D2" s="438"/>
      <c r="E2" s="438"/>
      <c r="F2" s="439"/>
      <c r="G2" s="256"/>
    </row>
    <row r="3" spans="1:33" ht="16.5" customHeight="1">
      <c r="A3" s="7"/>
      <c r="B3" s="8"/>
      <c r="C3" s="8"/>
      <c r="D3" s="8"/>
      <c r="E3" s="8"/>
      <c r="F3" s="9"/>
      <c r="G3" s="256"/>
    </row>
    <row r="4" spans="1:33" ht="30" customHeight="1">
      <c r="A4" s="440" t="s">
        <v>0</v>
      </c>
      <c r="B4" s="441"/>
      <c r="C4" s="441"/>
      <c r="D4" s="441"/>
      <c r="E4" s="441"/>
      <c r="F4" s="442"/>
      <c r="G4" s="256"/>
    </row>
    <row r="5" spans="1:33">
      <c r="A5" s="7"/>
      <c r="B5" s="8"/>
      <c r="C5" s="8"/>
      <c r="D5" s="8"/>
      <c r="E5" s="8"/>
      <c r="F5" s="9"/>
      <c r="G5" s="256"/>
    </row>
    <row r="6" spans="1:33" ht="13.5" thickBot="1">
      <c r="A6" s="7"/>
      <c r="B6" s="8"/>
      <c r="C6" s="8"/>
      <c r="D6" s="8"/>
      <c r="E6" s="8"/>
      <c r="F6" s="9"/>
      <c r="G6" s="256"/>
      <c r="AG6" s="18" t="s">
        <v>143</v>
      </c>
    </row>
    <row r="7" spans="1:33" s="289" customFormat="1" ht="66.75" customHeight="1" thickTop="1" thickBot="1">
      <c r="A7" s="443" t="s">
        <v>143</v>
      </c>
      <c r="B7" s="444"/>
      <c r="C7" s="444"/>
      <c r="D7" s="444"/>
      <c r="E7" s="444"/>
      <c r="F7" s="445"/>
      <c r="G7" s="288"/>
      <c r="AG7" s="290" t="s">
        <v>1</v>
      </c>
    </row>
    <row r="8" spans="1:33" ht="13.5" thickTop="1">
      <c r="A8" s="10"/>
      <c r="B8" s="11"/>
      <c r="C8" s="11"/>
      <c r="D8" s="11"/>
      <c r="E8" s="11"/>
      <c r="F8" s="9"/>
      <c r="G8" s="256"/>
      <c r="AG8" s="6" t="s">
        <v>144</v>
      </c>
    </row>
    <row r="9" spans="1:33">
      <c r="A9" s="7"/>
      <c r="B9" s="8"/>
      <c r="C9" s="8"/>
      <c r="D9" s="8"/>
      <c r="E9" s="8"/>
      <c r="F9" s="9"/>
      <c r="G9" s="256"/>
      <c r="AG9" s="6" t="s">
        <v>145</v>
      </c>
    </row>
    <row r="10" spans="1:33" ht="48" customHeight="1" thickBot="1">
      <c r="A10" s="446" t="s">
        <v>223</v>
      </c>
      <c r="B10" s="447"/>
      <c r="C10" s="447"/>
      <c r="D10" s="447"/>
      <c r="E10" s="447"/>
      <c r="F10" s="448"/>
      <c r="G10" s="256"/>
      <c r="AG10" s="6" t="s">
        <v>2</v>
      </c>
    </row>
    <row r="11" spans="1:33" ht="33.75" customHeight="1" thickTop="1" thickBot="1">
      <c r="A11" s="434"/>
      <c r="B11" s="435"/>
      <c r="C11" s="435"/>
      <c r="D11" s="435"/>
      <c r="E11" s="435"/>
      <c r="F11" s="436"/>
      <c r="G11" s="256"/>
      <c r="AG11" s="6" t="s">
        <v>3</v>
      </c>
    </row>
    <row r="12" spans="1:33" ht="84" customHeight="1" thickTop="1" thickBot="1">
      <c r="A12" s="449" t="s">
        <v>222</v>
      </c>
      <c r="B12" s="447"/>
      <c r="C12" s="447"/>
      <c r="D12" s="447"/>
      <c r="E12" s="447"/>
      <c r="F12" s="448"/>
      <c r="G12" s="256"/>
      <c r="AG12" s="6" t="s">
        <v>225</v>
      </c>
    </row>
    <row r="13" spans="1:33" ht="33.75" customHeight="1" thickTop="1" thickBot="1">
      <c r="A13" s="434"/>
      <c r="B13" s="435"/>
      <c r="C13" s="435"/>
      <c r="D13" s="435"/>
      <c r="E13" s="435"/>
      <c r="F13" s="436"/>
      <c r="G13" s="256"/>
      <c r="AG13" s="6" t="s">
        <v>4</v>
      </c>
    </row>
    <row r="14" spans="1:33" ht="57.75" customHeight="1" thickTop="1">
      <c r="A14" s="7"/>
      <c r="B14" s="12"/>
      <c r="C14" s="8"/>
      <c r="D14" s="8"/>
      <c r="E14" s="8"/>
      <c r="F14" s="9"/>
      <c r="G14" s="256"/>
      <c r="AG14" s="6" t="s">
        <v>5</v>
      </c>
    </row>
    <row r="15" spans="1:33" ht="31" thickBot="1">
      <c r="A15" s="450" t="s">
        <v>7</v>
      </c>
      <c r="B15" s="451"/>
      <c r="C15" s="451"/>
      <c r="D15" s="451"/>
      <c r="E15" s="451"/>
      <c r="F15" s="452"/>
      <c r="G15" s="256"/>
      <c r="AG15" s="6" t="s">
        <v>146</v>
      </c>
    </row>
    <row r="16" spans="1:33" ht="33.75" customHeight="1" thickTop="1" thickBot="1">
      <c r="A16" s="434"/>
      <c r="B16" s="435"/>
      <c r="C16" s="435"/>
      <c r="D16" s="435"/>
      <c r="E16" s="435"/>
      <c r="F16" s="436"/>
      <c r="G16" s="258"/>
      <c r="H16" s="259"/>
      <c r="I16" s="259"/>
      <c r="J16" s="259"/>
      <c r="K16" s="259"/>
      <c r="AG16" s="6" t="s">
        <v>147</v>
      </c>
    </row>
    <row r="17" spans="1:33" ht="30" customHeight="1" thickTop="1">
      <c r="A17" s="7"/>
      <c r="B17" s="8"/>
      <c r="C17" s="8"/>
      <c r="D17" s="13" t="s">
        <v>9</v>
      </c>
      <c r="E17" s="11"/>
      <c r="F17" s="14"/>
      <c r="G17" s="256"/>
      <c r="AG17" s="6" t="s">
        <v>148</v>
      </c>
    </row>
    <row r="18" spans="1:33">
      <c r="A18" s="7"/>
      <c r="B18" s="8"/>
      <c r="C18" s="8"/>
      <c r="D18" s="8"/>
      <c r="E18" s="8"/>
      <c r="F18" s="9"/>
      <c r="G18" s="256"/>
      <c r="AG18" s="6" t="s">
        <v>149</v>
      </c>
    </row>
    <row r="19" spans="1:33" ht="13.5" thickBot="1">
      <c r="A19" s="15" t="s">
        <v>11</v>
      </c>
      <c r="B19" s="16"/>
      <c r="C19" s="16"/>
      <c r="D19" s="16"/>
      <c r="E19" s="16"/>
      <c r="F19" s="17" t="s">
        <v>224</v>
      </c>
      <c r="G19" s="256"/>
      <c r="AG19" s="6" t="s">
        <v>150</v>
      </c>
    </row>
    <row r="20" spans="1:33" hidden="1">
      <c r="AG20" s="6" t="s">
        <v>6</v>
      </c>
    </row>
    <row r="21" spans="1:33" hidden="1">
      <c r="AG21" s="6" t="s">
        <v>151</v>
      </c>
    </row>
    <row r="22" spans="1:33" hidden="1">
      <c r="AG22" s="6" t="s">
        <v>152</v>
      </c>
    </row>
    <row r="23" spans="1:33" hidden="1">
      <c r="AG23" s="6" t="s">
        <v>8</v>
      </c>
    </row>
    <row r="24" spans="1:33" hidden="1">
      <c r="AG24" s="6" t="s">
        <v>10</v>
      </c>
    </row>
    <row r="25" spans="1:33" hidden="1">
      <c r="AG25" s="6" t="s">
        <v>153</v>
      </c>
    </row>
    <row r="26" spans="1:33" hidden="1">
      <c r="AG26" s="6" t="s">
        <v>154</v>
      </c>
    </row>
    <row r="27" spans="1:33" hidden="1">
      <c r="AG27" s="6" t="s">
        <v>155</v>
      </c>
    </row>
    <row r="28" spans="1:33" hidden="1">
      <c r="AG28" s="6" t="s">
        <v>156</v>
      </c>
    </row>
    <row r="29" spans="1:33" hidden="1">
      <c r="AG29" s="6" t="s">
        <v>157</v>
      </c>
    </row>
    <row r="30" spans="1:33" hidden="1">
      <c r="AG30" s="6" t="s">
        <v>158</v>
      </c>
    </row>
  </sheetData>
  <sheetProtection password="C3AA" sheet="1" objects="1" scenarios="1"/>
  <mergeCells count="9">
    <mergeCell ref="A16:F16"/>
    <mergeCell ref="A2:F2"/>
    <mergeCell ref="A4:F4"/>
    <mergeCell ref="A7:F7"/>
    <mergeCell ref="A10:F10"/>
    <mergeCell ref="A11:F11"/>
    <mergeCell ref="A12:F12"/>
    <mergeCell ref="A13:F13"/>
    <mergeCell ref="A15:F15"/>
  </mergeCells>
  <dataValidations count="4">
    <dataValidation type="date" operator="greaterThanOrEqual" allowBlank="1" showInputMessage="1" showErrorMessage="1" error="Only Dates ending on or after January 1, 2020 can be entered on this shedule!" sqref="A16:F16">
      <formula1>43831</formula1>
    </dataValidation>
    <dataValidation type="date" allowBlank="1" showInputMessage="1" showErrorMessage="1" error="Only Dates ending after December 31  2003 can be entered on this shedule!" sqref="G16:K16">
      <formula1>37622</formula1>
      <formula2>44196</formula2>
    </dataValidation>
    <dataValidation type="date" operator="greaterThanOrEqual" allowBlank="1" showInputMessage="1" showErrorMessage="1" error="Only Dates ending on or after January 1, 2000 can be entered on this shedule!" sqref="A11:F11 A13:F13">
      <formula1>36526</formula1>
    </dataValidation>
    <dataValidation type="list" allowBlank="1" showInputMessage="1" showErrorMessage="1" sqref="A7:F7">
      <formula1>$AG$6:$AG$30</formula1>
    </dataValidation>
  </dataValidations>
  <pageMargins left="0.51181102362204722" right="0" top="0.51181102362204722" bottom="0.51181102362204722" header="0.31496062992125984" footer="0.31496062992125984"/>
  <pageSetup paperSize="9" scale="80" orientation="portrait" r:id="rId1"/>
  <headerFooter>
    <oddFooter>&amp;F&amp;RPage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7"/>
  <sheetViews>
    <sheetView workbookViewId="0">
      <selection activeCell="A11" sqref="A11:F11"/>
    </sheetView>
  </sheetViews>
  <sheetFormatPr defaultColWidth="0" defaultRowHeight="13" zeroHeight="1"/>
  <cols>
    <col min="1" max="1" width="26.796875" style="6" customWidth="1"/>
    <col min="2" max="7" width="20.796875" style="6" customWidth="1"/>
    <col min="8" max="8" width="0" style="6" hidden="1" customWidth="1"/>
    <col min="9" max="16384" width="9.296875" style="6" hidden="1"/>
  </cols>
  <sheetData>
    <row r="1" spans="1:8" ht="14">
      <c r="A1" s="464" t="s">
        <v>42</v>
      </c>
      <c r="B1" s="464"/>
      <c r="C1" s="464"/>
      <c r="D1" s="464"/>
      <c r="E1" s="464"/>
      <c r="F1" s="464"/>
      <c r="G1" s="464"/>
      <c r="H1" s="71"/>
    </row>
    <row r="2" spans="1:8" ht="15.5">
      <c r="A2" s="72"/>
      <c r="B2" s="72"/>
      <c r="C2" s="72"/>
      <c r="D2" s="72"/>
      <c r="E2" s="72"/>
      <c r="F2" s="73"/>
      <c r="G2" s="72"/>
      <c r="H2" s="72"/>
    </row>
    <row r="3" spans="1:8" ht="14">
      <c r="A3" s="74" t="str">
        <f>+Cover!A7</f>
        <v>Select Name of Insurer</v>
      </c>
      <c r="B3" s="74"/>
      <c r="C3" s="74"/>
      <c r="D3" s="83"/>
      <c r="E3" s="83"/>
      <c r="F3" s="83"/>
      <c r="G3" s="72"/>
      <c r="H3" s="72"/>
    </row>
    <row r="4" spans="1:8" ht="14">
      <c r="A4" s="77" t="s">
        <v>82</v>
      </c>
      <c r="B4" s="75"/>
      <c r="C4" s="75"/>
      <c r="D4" s="83"/>
      <c r="E4" s="83"/>
      <c r="F4" s="83"/>
      <c r="G4" s="72"/>
      <c r="H4" s="72"/>
    </row>
    <row r="5" spans="1:8" ht="14">
      <c r="A5" s="77"/>
      <c r="B5" s="75"/>
      <c r="C5" s="75"/>
      <c r="D5" s="83"/>
      <c r="E5" s="83"/>
      <c r="F5" s="83"/>
      <c r="G5" s="72"/>
      <c r="H5" s="72"/>
    </row>
    <row r="6" spans="1:8" ht="14">
      <c r="A6" s="77" t="str">
        <f>CONTENTS!A5</f>
        <v xml:space="preserve">General Insurers Claims Schedules - as at </v>
      </c>
      <c r="B6" s="75"/>
      <c r="C6" s="75"/>
      <c r="D6" s="83"/>
      <c r="E6" s="83"/>
      <c r="F6" s="260">
        <f>CONTENTS!C5</f>
        <v>0</v>
      </c>
      <c r="G6" s="72"/>
      <c r="H6" s="72"/>
    </row>
    <row r="7" spans="1:8" ht="14">
      <c r="A7" s="77" t="str">
        <f>CONTENTS!A6</f>
        <v>For Financial Year End:</v>
      </c>
      <c r="B7" s="75"/>
      <c r="C7" s="75"/>
      <c r="D7" s="83"/>
      <c r="E7" s="83"/>
      <c r="F7" s="260">
        <f>CONTENTS!C6</f>
        <v>0</v>
      </c>
      <c r="G7" s="72"/>
      <c r="H7" s="72"/>
    </row>
    <row r="8" spans="1:8" ht="14">
      <c r="A8" s="83"/>
      <c r="B8" s="83"/>
      <c r="C8" s="83"/>
      <c r="D8" s="79"/>
      <c r="E8" s="83"/>
      <c r="F8" s="83"/>
      <c r="G8" s="72"/>
      <c r="H8" s="72"/>
    </row>
    <row r="9" spans="1:8" ht="14">
      <c r="A9" s="80" t="s">
        <v>28</v>
      </c>
      <c r="B9" s="75"/>
      <c r="C9" s="75"/>
      <c r="D9" s="83"/>
      <c r="E9" s="119"/>
      <c r="F9" s="120"/>
      <c r="G9" s="117"/>
      <c r="H9" s="76"/>
    </row>
    <row r="10" spans="1:8" ht="14">
      <c r="A10" s="79"/>
      <c r="B10" s="75"/>
      <c r="C10" s="75"/>
      <c r="D10" s="83"/>
      <c r="E10" s="119"/>
      <c r="F10" s="120"/>
      <c r="G10" s="117"/>
      <c r="H10" s="76"/>
    </row>
    <row r="11" spans="1:8" ht="14">
      <c r="A11" s="30" t="s">
        <v>15</v>
      </c>
      <c r="B11" s="79"/>
      <c r="C11" s="84" t="s">
        <v>43</v>
      </c>
      <c r="D11" s="81"/>
      <c r="E11" s="81"/>
      <c r="F11" s="81"/>
      <c r="G11" s="82"/>
      <c r="H11" s="82"/>
    </row>
    <row r="12" spans="1:8" ht="14">
      <c r="A12" s="84" t="s">
        <v>17</v>
      </c>
      <c r="B12" s="81"/>
      <c r="C12" s="81"/>
      <c r="D12" s="81"/>
      <c r="E12" s="81"/>
      <c r="F12" s="81"/>
      <c r="G12" s="82"/>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8" ht="14">
      <c r="A17" s="121">
        <f>YEAR($F$7)</f>
        <v>1900</v>
      </c>
      <c r="B17" s="156"/>
      <c r="C17" s="156"/>
      <c r="D17" s="156"/>
      <c r="E17" s="156"/>
      <c r="F17" s="156"/>
      <c r="G17" s="156"/>
      <c r="H17" s="82"/>
    </row>
    <row r="18" spans="1:8" ht="14">
      <c r="A18" s="122">
        <f>+A17-1</f>
        <v>1899</v>
      </c>
      <c r="B18" s="156"/>
      <c r="C18" s="156"/>
      <c r="D18" s="156"/>
      <c r="E18" s="156"/>
      <c r="F18" s="156"/>
      <c r="G18" s="156"/>
      <c r="H18" s="82"/>
    </row>
    <row r="19" spans="1:8" ht="14">
      <c r="A19" s="122">
        <f t="shared" ref="A19:A26" si="1">+A18-1</f>
        <v>1898</v>
      </c>
      <c r="B19" s="156"/>
      <c r="C19" s="156"/>
      <c r="D19" s="156"/>
      <c r="E19" s="156"/>
      <c r="F19" s="156"/>
      <c r="G19" s="156"/>
      <c r="H19" s="82"/>
    </row>
    <row r="20" spans="1:8" ht="14">
      <c r="A20" s="122">
        <f t="shared" si="1"/>
        <v>1897</v>
      </c>
      <c r="B20" s="156"/>
      <c r="C20" s="156"/>
      <c r="D20" s="156"/>
      <c r="E20" s="156"/>
      <c r="F20" s="156"/>
      <c r="G20" s="156"/>
      <c r="H20" s="82"/>
    </row>
    <row r="21" spans="1:8" ht="14">
      <c r="A21" s="122">
        <f t="shared" si="1"/>
        <v>1896</v>
      </c>
      <c r="B21" s="156"/>
      <c r="C21" s="156"/>
      <c r="D21" s="156"/>
      <c r="E21" s="156"/>
      <c r="F21" s="156"/>
      <c r="G21" s="156"/>
      <c r="H21" s="82"/>
    </row>
    <row r="22" spans="1:8" ht="14">
      <c r="A22" s="122">
        <f t="shared" si="1"/>
        <v>1895</v>
      </c>
      <c r="B22" s="156"/>
      <c r="C22" s="156"/>
      <c r="D22" s="156"/>
      <c r="E22" s="156"/>
      <c r="F22" s="156"/>
      <c r="G22" s="156"/>
      <c r="H22" s="82"/>
    </row>
    <row r="23" spans="1:8" ht="14">
      <c r="A23" s="122">
        <f t="shared" si="1"/>
        <v>1894</v>
      </c>
      <c r="B23" s="156"/>
      <c r="C23" s="156"/>
      <c r="D23" s="156"/>
      <c r="E23" s="156"/>
      <c r="F23" s="156"/>
      <c r="G23" s="156"/>
      <c r="H23" s="82"/>
    </row>
    <row r="24" spans="1:8" ht="14">
      <c r="A24" s="122">
        <f t="shared" si="1"/>
        <v>1893</v>
      </c>
      <c r="B24" s="156"/>
      <c r="C24" s="156"/>
      <c r="D24" s="156"/>
      <c r="E24" s="156"/>
      <c r="F24" s="156"/>
      <c r="G24" s="156"/>
      <c r="H24" s="82"/>
    </row>
    <row r="25" spans="1:8" ht="14">
      <c r="A25" s="122">
        <f t="shared" si="1"/>
        <v>1892</v>
      </c>
      <c r="B25" s="156"/>
      <c r="C25" s="156"/>
      <c r="D25" s="156"/>
      <c r="E25" s="156"/>
      <c r="F25" s="156"/>
      <c r="G25" s="156"/>
      <c r="H25" s="82"/>
    </row>
    <row r="26" spans="1:8" ht="14">
      <c r="A26" s="122">
        <f t="shared" si="1"/>
        <v>1891</v>
      </c>
      <c r="B26" s="156"/>
      <c r="C26" s="156"/>
      <c r="D26" s="156"/>
      <c r="E26" s="156"/>
      <c r="F26" s="156"/>
      <c r="G26" s="156"/>
      <c r="H26" s="82"/>
    </row>
    <row r="27" spans="1:8" ht="14">
      <c r="A27" s="96" t="str">
        <f>TEXT((A26-1),"0")&amp;" &amp; prior"</f>
        <v>1890 &amp; prior</v>
      </c>
      <c r="B27" s="156"/>
      <c r="C27" s="156"/>
      <c r="D27" s="156"/>
      <c r="E27" s="156"/>
      <c r="F27" s="156"/>
      <c r="G27" s="156"/>
      <c r="H27" s="82"/>
    </row>
    <row r="28" spans="1:8" ht="14">
      <c r="A28" s="121" t="s">
        <v>20</v>
      </c>
      <c r="B28" s="156"/>
      <c r="C28" s="156"/>
      <c r="D28" s="156"/>
      <c r="E28" s="156"/>
      <c r="F28" s="156"/>
      <c r="G28" s="156"/>
      <c r="H28" s="82"/>
    </row>
    <row r="29" spans="1:8" ht="14">
      <c r="A29" s="98" t="s">
        <v>21</v>
      </c>
      <c r="B29" s="283">
        <f>SUM(B17:B28)</f>
        <v>0</v>
      </c>
      <c r="C29" s="283">
        <f>SUM(C17:C28)</f>
        <v>0</v>
      </c>
      <c r="D29" s="284"/>
      <c r="E29" s="283">
        <f>SUM(E17:E28)</f>
        <v>0</v>
      </c>
      <c r="F29" s="283">
        <f>SUM(F17:F28)</f>
        <v>0</v>
      </c>
      <c r="G29" s="283">
        <f>SUM(G17:G28)</f>
        <v>0</v>
      </c>
      <c r="H29" s="82"/>
    </row>
    <row r="30" spans="1:8" ht="14">
      <c r="A30" s="133"/>
      <c r="B30" s="134"/>
      <c r="C30" s="134"/>
      <c r="D30" s="134"/>
      <c r="E30" s="134"/>
      <c r="F30" s="134"/>
      <c r="G30" s="134"/>
      <c r="H30" s="82"/>
    </row>
    <row r="31" spans="1:8" ht="14">
      <c r="A31" s="133"/>
      <c r="B31" s="134"/>
      <c r="C31" s="134"/>
      <c r="D31" s="134"/>
      <c r="E31" s="134"/>
      <c r="F31" s="134"/>
      <c r="G31" s="134"/>
      <c r="H31" s="82"/>
    </row>
    <row r="32" spans="1:8" ht="14">
      <c r="A32" s="84" t="s">
        <v>22</v>
      </c>
      <c r="B32" s="154"/>
      <c r="C32" s="154"/>
      <c r="D32" s="154"/>
      <c r="E32" s="154"/>
      <c r="F32" s="154"/>
      <c r="G32" s="154"/>
      <c r="H32" s="82"/>
    </row>
    <row r="33" spans="1:8" ht="14">
      <c r="A33" s="84"/>
      <c r="B33" s="154"/>
      <c r="C33" s="154"/>
      <c r="D33" s="154"/>
      <c r="E33" s="154"/>
      <c r="F33" s="154"/>
      <c r="G33" s="154"/>
      <c r="H33" s="82"/>
    </row>
    <row r="34" spans="1:8" ht="14">
      <c r="A34" s="51">
        <v>1</v>
      </c>
      <c r="B34" s="52"/>
      <c r="C34" s="51">
        <v>3</v>
      </c>
      <c r="D34" s="51">
        <v>4</v>
      </c>
      <c r="E34" s="52"/>
      <c r="F34" s="51">
        <v>6</v>
      </c>
      <c r="G34" s="51">
        <v>7</v>
      </c>
      <c r="H34" s="82"/>
    </row>
    <row r="35" spans="1:8" ht="90" customHeight="1">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82"/>
    </row>
    <row r="36" spans="1:8" ht="14">
      <c r="A36" s="105"/>
      <c r="B36" s="106"/>
      <c r="C36" s="92" t="s">
        <v>19</v>
      </c>
      <c r="D36" s="92" t="s">
        <v>19</v>
      </c>
      <c r="E36" s="107"/>
      <c r="F36" s="92" t="s">
        <v>19</v>
      </c>
      <c r="G36" s="92" t="s">
        <v>19</v>
      </c>
      <c r="H36" s="82"/>
    </row>
    <row r="37" spans="1:8" ht="14">
      <c r="A37" s="125">
        <f>YEAR($F$7)</f>
        <v>1900</v>
      </c>
      <c r="B37" s="126"/>
      <c r="C37" s="156"/>
      <c r="D37" s="156"/>
      <c r="E37" s="127"/>
      <c r="F37" s="156"/>
      <c r="G37" s="156"/>
      <c r="H37" s="82"/>
    </row>
    <row r="38" spans="1:8" ht="14">
      <c r="A38" s="128">
        <f>+A37-1</f>
        <v>1899</v>
      </c>
      <c r="B38" s="126"/>
      <c r="C38" s="156"/>
      <c r="D38" s="156"/>
      <c r="E38" s="127"/>
      <c r="F38" s="156"/>
      <c r="G38" s="156"/>
      <c r="H38" s="82"/>
    </row>
    <row r="39" spans="1:8" ht="14">
      <c r="A39" s="128">
        <f t="shared" ref="A39:A46" si="2">+A38-1</f>
        <v>1898</v>
      </c>
      <c r="B39" s="126"/>
      <c r="C39" s="156"/>
      <c r="D39" s="156"/>
      <c r="E39" s="127"/>
      <c r="F39" s="156"/>
      <c r="G39" s="156"/>
      <c r="H39" s="82"/>
    </row>
    <row r="40" spans="1:8" ht="14">
      <c r="A40" s="128">
        <f t="shared" si="2"/>
        <v>1897</v>
      </c>
      <c r="B40" s="126"/>
      <c r="C40" s="156"/>
      <c r="D40" s="156"/>
      <c r="E40" s="127"/>
      <c r="F40" s="156"/>
      <c r="G40" s="156"/>
      <c r="H40" s="82"/>
    </row>
    <row r="41" spans="1:8" ht="14">
      <c r="A41" s="128">
        <f t="shared" si="2"/>
        <v>1896</v>
      </c>
      <c r="B41" s="126"/>
      <c r="C41" s="156"/>
      <c r="D41" s="156"/>
      <c r="E41" s="127"/>
      <c r="F41" s="156"/>
      <c r="G41" s="156"/>
      <c r="H41" s="82"/>
    </row>
    <row r="42" spans="1:8" ht="14">
      <c r="A42" s="128">
        <f t="shared" si="2"/>
        <v>1895</v>
      </c>
      <c r="B42" s="126"/>
      <c r="C42" s="156"/>
      <c r="D42" s="156"/>
      <c r="E42" s="127"/>
      <c r="F42" s="156"/>
      <c r="G42" s="156"/>
      <c r="H42" s="82"/>
    </row>
    <row r="43" spans="1:8" ht="14">
      <c r="A43" s="128">
        <f t="shared" si="2"/>
        <v>1894</v>
      </c>
      <c r="B43" s="126"/>
      <c r="C43" s="156"/>
      <c r="D43" s="156"/>
      <c r="E43" s="127"/>
      <c r="F43" s="156"/>
      <c r="G43" s="156"/>
      <c r="H43" s="82"/>
    </row>
    <row r="44" spans="1:8" ht="14">
      <c r="A44" s="128">
        <f t="shared" si="2"/>
        <v>1893</v>
      </c>
      <c r="B44" s="126"/>
      <c r="C44" s="156"/>
      <c r="D44" s="156"/>
      <c r="E44" s="127"/>
      <c r="F44" s="156"/>
      <c r="G44" s="156"/>
      <c r="H44" s="82"/>
    </row>
    <row r="45" spans="1:8" ht="14">
      <c r="A45" s="128">
        <f t="shared" si="2"/>
        <v>1892</v>
      </c>
      <c r="B45" s="126"/>
      <c r="C45" s="156"/>
      <c r="D45" s="156"/>
      <c r="E45" s="127"/>
      <c r="F45" s="156"/>
      <c r="G45" s="156"/>
      <c r="H45" s="82"/>
    </row>
    <row r="46" spans="1:8" ht="14">
      <c r="A46" s="128">
        <f t="shared" si="2"/>
        <v>1891</v>
      </c>
      <c r="B46" s="126"/>
      <c r="C46" s="156"/>
      <c r="D46" s="156"/>
      <c r="E46" s="127"/>
      <c r="F46" s="156"/>
      <c r="G46" s="156"/>
      <c r="H46" s="82"/>
    </row>
    <row r="47" spans="1:8" ht="14">
      <c r="A47" s="128" t="str">
        <f>TEXT((A46-1),"0")&amp;" &amp; prior"</f>
        <v>1890 &amp; prior</v>
      </c>
      <c r="B47" s="126"/>
      <c r="C47" s="156"/>
      <c r="D47" s="156"/>
      <c r="E47" s="127"/>
      <c r="F47" s="156"/>
      <c r="G47" s="156"/>
      <c r="H47" s="82"/>
    </row>
    <row r="48" spans="1:8" ht="14">
      <c r="A48" s="125" t="s">
        <v>20</v>
      </c>
      <c r="B48" s="126"/>
      <c r="C48" s="156"/>
      <c r="D48" s="156"/>
      <c r="E48" s="127"/>
      <c r="F48" s="157"/>
      <c r="G48" s="157"/>
      <c r="H48" s="82"/>
    </row>
    <row r="49" spans="1:8" ht="14">
      <c r="A49" s="111" t="s">
        <v>21</v>
      </c>
      <c r="B49" s="129"/>
      <c r="C49" s="130">
        <f>SUM(C37:C48)</f>
        <v>0</v>
      </c>
      <c r="D49" s="467"/>
      <c r="E49" s="468"/>
      <c r="F49" s="114">
        <f>SUM(F37:F48)</f>
        <v>0</v>
      </c>
      <c r="G49" s="114">
        <f>SUM(G37:G48)</f>
        <v>0</v>
      </c>
      <c r="H49" s="82"/>
    </row>
    <row r="50" spans="1:8" ht="14">
      <c r="A50" s="155"/>
      <c r="B50" s="155"/>
      <c r="C50" s="81"/>
      <c r="D50" s="81"/>
      <c r="E50" s="81"/>
      <c r="F50" s="81"/>
      <c r="G50" s="81"/>
      <c r="H50" s="82"/>
    </row>
    <row r="51" spans="1:8" ht="14">
      <c r="A51" s="79"/>
      <c r="B51" s="79"/>
      <c r="C51" s="79"/>
      <c r="D51" s="79"/>
      <c r="E51" s="79"/>
      <c r="F51" s="79"/>
      <c r="G51" s="68" t="s">
        <v>129</v>
      </c>
      <c r="H51" s="5"/>
    </row>
    <row r="52" spans="1:8" ht="14">
      <c r="A52" s="79"/>
      <c r="B52" s="79"/>
      <c r="C52" s="79"/>
      <c r="D52" s="79"/>
      <c r="E52" s="79"/>
      <c r="F52" s="79"/>
      <c r="G52" s="116" t="s">
        <v>44</v>
      </c>
      <c r="H52" s="5"/>
    </row>
    <row r="53" spans="1:8" hidden="1"/>
    <row r="54" spans="1:8" hidden="1"/>
    <row r="55" spans="1:8" hidden="1"/>
    <row r="56" spans="1:8" hidden="1"/>
    <row r="57" spans="1:8" hidden="1"/>
  </sheetData>
  <sheetProtection password="C3AA" sheet="1" objects="1" scenarios="1"/>
  <mergeCells count="2">
    <mergeCell ref="A1:G1"/>
    <mergeCell ref="D49:E49"/>
  </mergeCells>
  <hyperlinks>
    <hyperlink ref="A1:G1" location="CONTENTS!A1" display="50.25"/>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7"/>
  <sheetViews>
    <sheetView workbookViewId="0">
      <selection activeCell="A11" sqref="A11:F11"/>
    </sheetView>
  </sheetViews>
  <sheetFormatPr defaultColWidth="0" defaultRowHeight="13" zeroHeight="1"/>
  <cols>
    <col min="1" max="1" width="26.796875" style="6" customWidth="1"/>
    <col min="2" max="7" width="20.796875" style="6" customWidth="1"/>
    <col min="8" max="8" width="0" style="6" hidden="1" customWidth="1"/>
    <col min="9" max="16384" width="9.296875" style="6" hidden="1"/>
  </cols>
  <sheetData>
    <row r="1" spans="1:8" ht="14">
      <c r="A1" s="464" t="s">
        <v>45</v>
      </c>
      <c r="B1" s="464"/>
      <c r="C1" s="464"/>
      <c r="D1" s="464"/>
      <c r="E1" s="464"/>
      <c r="F1" s="464"/>
      <c r="G1" s="464"/>
      <c r="H1" s="71"/>
    </row>
    <row r="2" spans="1:8" ht="15.5">
      <c r="A2" s="72"/>
      <c r="B2" s="72"/>
      <c r="C2" s="72"/>
      <c r="D2" s="72"/>
      <c r="E2" s="72"/>
      <c r="F2" s="73"/>
      <c r="G2" s="72"/>
      <c r="H2" s="72"/>
    </row>
    <row r="3" spans="1:8" ht="14">
      <c r="A3" s="80" t="str">
        <f>+Cover!A7</f>
        <v>Select Name of Insurer</v>
      </c>
      <c r="B3" s="158"/>
      <c r="C3" s="158"/>
      <c r="D3" s="75"/>
      <c r="E3" s="75"/>
      <c r="F3" s="75"/>
      <c r="G3" s="5"/>
      <c r="H3" s="5"/>
    </row>
    <row r="4" spans="1:8" ht="14">
      <c r="A4" s="159" t="s">
        <v>82</v>
      </c>
      <c r="B4" s="75"/>
      <c r="C4" s="75"/>
      <c r="D4" s="75"/>
      <c r="E4" s="75"/>
      <c r="F4" s="75"/>
      <c r="G4" s="5"/>
      <c r="H4" s="5"/>
    </row>
    <row r="5" spans="1:8" ht="14">
      <c r="A5" s="77"/>
      <c r="B5" s="75"/>
      <c r="C5" s="75"/>
      <c r="D5" s="75"/>
      <c r="E5" s="75"/>
      <c r="F5" s="75"/>
      <c r="G5" s="5"/>
      <c r="H5" s="5"/>
    </row>
    <row r="6" spans="1:8" ht="14">
      <c r="A6" s="77" t="str">
        <f>CONTENTS!A5</f>
        <v xml:space="preserve">General Insurers Claims Schedules - as at </v>
      </c>
      <c r="B6" s="75"/>
      <c r="C6" s="75"/>
      <c r="D6" s="75"/>
      <c r="E6" s="75"/>
      <c r="F6" s="260">
        <f>CONTENTS!C5</f>
        <v>0</v>
      </c>
      <c r="G6" s="5"/>
      <c r="H6" s="5"/>
    </row>
    <row r="7" spans="1:8" ht="14">
      <c r="A7" s="77" t="str">
        <f>CONTENTS!A6</f>
        <v>For Financial Year End:</v>
      </c>
      <c r="B7" s="75"/>
      <c r="C7" s="75"/>
      <c r="D7" s="75"/>
      <c r="E7" s="75"/>
      <c r="F7" s="260">
        <f>CONTENTS!C6</f>
        <v>0</v>
      </c>
      <c r="G7" s="5"/>
      <c r="H7" s="5"/>
    </row>
    <row r="8" spans="1:8" ht="14">
      <c r="A8" s="77"/>
      <c r="B8" s="75"/>
      <c r="C8" s="75"/>
      <c r="D8" s="75"/>
      <c r="E8" s="75"/>
      <c r="F8" s="75"/>
      <c r="G8" s="5"/>
      <c r="H8" s="5"/>
    </row>
    <row r="9" spans="1:8" ht="14">
      <c r="A9" s="80" t="s">
        <v>28</v>
      </c>
      <c r="B9" s="75"/>
      <c r="C9" s="75"/>
      <c r="D9" s="83"/>
      <c r="E9" s="119"/>
      <c r="F9" s="120"/>
      <c r="G9" s="117"/>
      <c r="H9" s="5"/>
    </row>
    <row r="10" spans="1:8" ht="14">
      <c r="A10" s="77"/>
      <c r="B10" s="75"/>
      <c r="C10" s="75"/>
      <c r="D10" s="75"/>
      <c r="E10" s="75"/>
      <c r="F10" s="75"/>
      <c r="G10" s="160"/>
      <c r="H10" s="5"/>
    </row>
    <row r="11" spans="1:8" ht="14">
      <c r="A11" s="30" t="s">
        <v>15</v>
      </c>
      <c r="B11" s="79"/>
      <c r="C11" s="84" t="s">
        <v>46</v>
      </c>
      <c r="D11" s="81"/>
      <c r="E11" s="81"/>
      <c r="F11" s="81"/>
      <c r="G11" s="82"/>
      <c r="H11" s="82"/>
    </row>
    <row r="12" spans="1:8" ht="14">
      <c r="A12" s="84" t="s">
        <v>17</v>
      </c>
      <c r="B12" s="81"/>
      <c r="C12" s="81"/>
      <c r="D12" s="81"/>
      <c r="E12" s="81"/>
      <c r="F12" s="81"/>
      <c r="G12" s="82"/>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8" ht="14">
      <c r="A17" s="121">
        <f>YEAR($F$7)</f>
        <v>1900</v>
      </c>
      <c r="B17" s="156"/>
      <c r="C17" s="156"/>
      <c r="D17" s="156"/>
      <c r="E17" s="156"/>
      <c r="F17" s="156"/>
      <c r="G17" s="156"/>
      <c r="H17" s="104"/>
    </row>
    <row r="18" spans="1:8" ht="14">
      <c r="A18" s="122">
        <f>+A17-1</f>
        <v>1899</v>
      </c>
      <c r="B18" s="156"/>
      <c r="C18" s="156"/>
      <c r="D18" s="156"/>
      <c r="E18" s="156"/>
      <c r="F18" s="156"/>
      <c r="G18" s="156"/>
      <c r="H18" s="104"/>
    </row>
    <row r="19" spans="1:8" ht="14">
      <c r="A19" s="122">
        <f t="shared" ref="A19:A26" si="1">+A18-1</f>
        <v>1898</v>
      </c>
      <c r="B19" s="156"/>
      <c r="C19" s="156"/>
      <c r="D19" s="156"/>
      <c r="E19" s="156"/>
      <c r="F19" s="156"/>
      <c r="G19" s="156"/>
      <c r="H19" s="104"/>
    </row>
    <row r="20" spans="1:8" ht="14">
      <c r="A20" s="122">
        <f t="shared" si="1"/>
        <v>1897</v>
      </c>
      <c r="B20" s="156"/>
      <c r="C20" s="156"/>
      <c r="D20" s="156"/>
      <c r="E20" s="156"/>
      <c r="F20" s="156"/>
      <c r="G20" s="156"/>
      <c r="H20" s="104"/>
    </row>
    <row r="21" spans="1:8" ht="14">
      <c r="A21" s="122">
        <f t="shared" si="1"/>
        <v>1896</v>
      </c>
      <c r="B21" s="156"/>
      <c r="C21" s="156"/>
      <c r="D21" s="156"/>
      <c r="E21" s="156"/>
      <c r="F21" s="156"/>
      <c r="G21" s="156"/>
      <c r="H21" s="104"/>
    </row>
    <row r="22" spans="1:8" ht="14">
      <c r="A22" s="122">
        <f t="shared" si="1"/>
        <v>1895</v>
      </c>
      <c r="B22" s="156"/>
      <c r="C22" s="156"/>
      <c r="D22" s="156"/>
      <c r="E22" s="156"/>
      <c r="F22" s="156"/>
      <c r="G22" s="156"/>
      <c r="H22" s="104"/>
    </row>
    <row r="23" spans="1:8" ht="14">
      <c r="A23" s="122">
        <f t="shared" si="1"/>
        <v>1894</v>
      </c>
      <c r="B23" s="156"/>
      <c r="C23" s="156"/>
      <c r="D23" s="156"/>
      <c r="E23" s="156"/>
      <c r="F23" s="156"/>
      <c r="G23" s="156"/>
      <c r="H23" s="104"/>
    </row>
    <row r="24" spans="1:8" ht="14">
      <c r="A24" s="122">
        <f t="shared" si="1"/>
        <v>1893</v>
      </c>
      <c r="B24" s="156"/>
      <c r="C24" s="156"/>
      <c r="D24" s="156"/>
      <c r="E24" s="156"/>
      <c r="F24" s="156"/>
      <c r="G24" s="156"/>
      <c r="H24" s="104"/>
    </row>
    <row r="25" spans="1:8" ht="14">
      <c r="A25" s="122">
        <f t="shared" si="1"/>
        <v>1892</v>
      </c>
      <c r="B25" s="156"/>
      <c r="C25" s="156"/>
      <c r="D25" s="156"/>
      <c r="E25" s="156"/>
      <c r="F25" s="156"/>
      <c r="G25" s="156"/>
      <c r="H25" s="104"/>
    </row>
    <row r="26" spans="1:8" ht="14">
      <c r="A26" s="122">
        <f t="shared" si="1"/>
        <v>1891</v>
      </c>
      <c r="B26" s="156"/>
      <c r="C26" s="156"/>
      <c r="D26" s="156"/>
      <c r="E26" s="156"/>
      <c r="F26" s="156"/>
      <c r="G26" s="156"/>
      <c r="H26" s="104"/>
    </row>
    <row r="27" spans="1:8" ht="14">
      <c r="A27" s="96" t="str">
        <f>TEXT((A26-1),"0")&amp;" &amp; prior"</f>
        <v>1890 &amp; prior</v>
      </c>
      <c r="B27" s="156"/>
      <c r="C27" s="156"/>
      <c r="D27" s="156"/>
      <c r="E27" s="156"/>
      <c r="F27" s="156"/>
      <c r="G27" s="156"/>
      <c r="H27" s="104"/>
    </row>
    <row r="28" spans="1:8" ht="14">
      <c r="A28" s="121" t="s">
        <v>20</v>
      </c>
      <c r="B28" s="156"/>
      <c r="C28" s="156"/>
      <c r="D28" s="156"/>
      <c r="E28" s="156"/>
      <c r="F28" s="156"/>
      <c r="G28" s="156"/>
      <c r="H28" s="104"/>
    </row>
    <row r="29" spans="1:8" ht="14">
      <c r="A29" s="98" t="s">
        <v>21</v>
      </c>
      <c r="B29" s="283">
        <f>SUM(B17:B28)</f>
        <v>0</v>
      </c>
      <c r="C29" s="283">
        <f>SUM(C17:C28)</f>
        <v>0</v>
      </c>
      <c r="D29" s="284"/>
      <c r="E29" s="283">
        <f>SUM(E17:E28)</f>
        <v>0</v>
      </c>
      <c r="F29" s="283">
        <f>SUM(F17:F28)</f>
        <v>0</v>
      </c>
      <c r="G29" s="283">
        <f>SUM(G17:G28)</f>
        <v>0</v>
      </c>
      <c r="H29" s="104"/>
    </row>
    <row r="30" spans="1:8" ht="14">
      <c r="A30" s="133"/>
      <c r="B30" s="134"/>
      <c r="C30" s="134"/>
      <c r="D30" s="134"/>
      <c r="E30" s="134"/>
      <c r="F30" s="134"/>
      <c r="G30" s="134"/>
      <c r="H30" s="123"/>
    </row>
    <row r="31" spans="1:8" ht="14">
      <c r="A31" s="133"/>
      <c r="B31" s="134"/>
      <c r="C31" s="134"/>
      <c r="D31" s="134"/>
      <c r="E31" s="134"/>
      <c r="F31" s="134"/>
      <c r="G31" s="134"/>
      <c r="H31" s="123"/>
    </row>
    <row r="32" spans="1:8" ht="14">
      <c r="A32" s="84" t="s">
        <v>22</v>
      </c>
      <c r="B32" s="154"/>
      <c r="C32" s="154"/>
      <c r="D32" s="154"/>
      <c r="E32" s="154"/>
      <c r="F32" s="154"/>
      <c r="G32" s="154"/>
      <c r="H32" s="124"/>
    </row>
    <row r="33" spans="1:8" ht="14">
      <c r="A33" s="84"/>
      <c r="B33" s="154"/>
      <c r="C33" s="154"/>
      <c r="D33" s="154"/>
      <c r="E33" s="154"/>
      <c r="F33" s="154"/>
      <c r="G33" s="154"/>
      <c r="H33" s="124"/>
    </row>
    <row r="34" spans="1:8" ht="14">
      <c r="A34" s="51">
        <v>1</v>
      </c>
      <c r="B34" s="52"/>
      <c r="C34" s="51">
        <v>3</v>
      </c>
      <c r="D34" s="51">
        <v>4</v>
      </c>
      <c r="E34" s="52"/>
      <c r="F34" s="51">
        <v>6</v>
      </c>
      <c r="G34" s="51">
        <v>7</v>
      </c>
      <c r="H34" s="104"/>
    </row>
    <row r="35" spans="1:8" ht="88.5" customHeight="1">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ht="14">
      <c r="A36" s="105"/>
      <c r="B36" s="106"/>
      <c r="C36" s="92" t="s">
        <v>19</v>
      </c>
      <c r="D36" s="92" t="s">
        <v>19</v>
      </c>
      <c r="E36" s="107"/>
      <c r="F36" s="92" t="s">
        <v>19</v>
      </c>
      <c r="G36" s="92" t="s">
        <v>19</v>
      </c>
      <c r="H36" s="104"/>
    </row>
    <row r="37" spans="1:8" ht="14">
      <c r="A37" s="125">
        <f>YEAR($F$7)</f>
        <v>1900</v>
      </c>
      <c r="B37" s="126"/>
      <c r="C37" s="156"/>
      <c r="D37" s="156"/>
      <c r="E37" s="127"/>
      <c r="F37" s="156"/>
      <c r="G37" s="156"/>
      <c r="H37" s="104"/>
    </row>
    <row r="38" spans="1:8" ht="14">
      <c r="A38" s="128">
        <f>+A37-1</f>
        <v>1899</v>
      </c>
      <c r="B38" s="126"/>
      <c r="C38" s="156"/>
      <c r="D38" s="156"/>
      <c r="E38" s="127"/>
      <c r="F38" s="156"/>
      <c r="G38" s="156"/>
      <c r="H38" s="104"/>
    </row>
    <row r="39" spans="1:8" ht="14">
      <c r="A39" s="128">
        <f t="shared" ref="A39:A46" si="2">+A38-1</f>
        <v>1898</v>
      </c>
      <c r="B39" s="126"/>
      <c r="C39" s="156"/>
      <c r="D39" s="156"/>
      <c r="E39" s="127"/>
      <c r="F39" s="156"/>
      <c r="G39" s="156"/>
      <c r="H39" s="104"/>
    </row>
    <row r="40" spans="1:8" ht="14">
      <c r="A40" s="128">
        <f t="shared" si="2"/>
        <v>1897</v>
      </c>
      <c r="B40" s="126"/>
      <c r="C40" s="156"/>
      <c r="D40" s="156"/>
      <c r="E40" s="127"/>
      <c r="F40" s="156"/>
      <c r="G40" s="156"/>
      <c r="H40" s="104"/>
    </row>
    <row r="41" spans="1:8" ht="14">
      <c r="A41" s="128">
        <f t="shared" si="2"/>
        <v>1896</v>
      </c>
      <c r="B41" s="126"/>
      <c r="C41" s="156"/>
      <c r="D41" s="156"/>
      <c r="E41" s="127"/>
      <c r="F41" s="156"/>
      <c r="G41" s="156"/>
      <c r="H41" s="104"/>
    </row>
    <row r="42" spans="1:8" ht="14">
      <c r="A42" s="128">
        <f t="shared" si="2"/>
        <v>1895</v>
      </c>
      <c r="B42" s="126"/>
      <c r="C42" s="156"/>
      <c r="D42" s="156"/>
      <c r="E42" s="127"/>
      <c r="F42" s="156"/>
      <c r="G42" s="156"/>
      <c r="H42" s="104"/>
    </row>
    <row r="43" spans="1:8" ht="14">
      <c r="A43" s="128">
        <f t="shared" si="2"/>
        <v>1894</v>
      </c>
      <c r="B43" s="126"/>
      <c r="C43" s="156"/>
      <c r="D43" s="156"/>
      <c r="E43" s="127"/>
      <c r="F43" s="156"/>
      <c r="G43" s="156"/>
      <c r="H43" s="104"/>
    </row>
    <row r="44" spans="1:8" ht="14">
      <c r="A44" s="128">
        <f t="shared" si="2"/>
        <v>1893</v>
      </c>
      <c r="B44" s="126"/>
      <c r="C44" s="156"/>
      <c r="D44" s="156"/>
      <c r="E44" s="127"/>
      <c r="F44" s="156"/>
      <c r="G44" s="156"/>
      <c r="H44" s="104"/>
    </row>
    <row r="45" spans="1:8" ht="14">
      <c r="A45" s="128">
        <f t="shared" si="2"/>
        <v>1892</v>
      </c>
      <c r="B45" s="126"/>
      <c r="C45" s="156"/>
      <c r="D45" s="156"/>
      <c r="E45" s="127"/>
      <c r="F45" s="156"/>
      <c r="G45" s="156"/>
      <c r="H45" s="104"/>
    </row>
    <row r="46" spans="1:8" ht="14">
      <c r="A46" s="128">
        <f t="shared" si="2"/>
        <v>1891</v>
      </c>
      <c r="B46" s="126"/>
      <c r="C46" s="156"/>
      <c r="D46" s="156"/>
      <c r="E46" s="127"/>
      <c r="F46" s="156"/>
      <c r="G46" s="156"/>
      <c r="H46" s="104"/>
    </row>
    <row r="47" spans="1:8" ht="14">
      <c r="A47" s="128" t="str">
        <f>TEXT((A46-1),"0")&amp;" &amp; prior"</f>
        <v>1890 &amp; prior</v>
      </c>
      <c r="B47" s="126"/>
      <c r="C47" s="156"/>
      <c r="D47" s="156"/>
      <c r="E47" s="127"/>
      <c r="F47" s="156"/>
      <c r="G47" s="156"/>
      <c r="H47" s="104"/>
    </row>
    <row r="48" spans="1:8" ht="14">
      <c r="A48" s="125" t="s">
        <v>20</v>
      </c>
      <c r="B48" s="126"/>
      <c r="C48" s="156"/>
      <c r="D48" s="156"/>
      <c r="E48" s="127"/>
      <c r="F48" s="156"/>
      <c r="G48" s="156"/>
      <c r="H48" s="104"/>
    </row>
    <row r="49" spans="1:8" ht="14">
      <c r="A49" s="111" t="s">
        <v>21</v>
      </c>
      <c r="B49" s="129"/>
      <c r="C49" s="130">
        <f>SUM(C37:C48)</f>
        <v>0</v>
      </c>
      <c r="D49" s="467"/>
      <c r="E49" s="468"/>
      <c r="F49" s="114">
        <f>SUM(F37:F48)</f>
        <v>0</v>
      </c>
      <c r="G49" s="114">
        <f>SUM(G37:G48)</f>
        <v>0</v>
      </c>
      <c r="H49" s="104"/>
    </row>
    <row r="50" spans="1:8" ht="14">
      <c r="A50" s="155"/>
      <c r="B50" s="155"/>
      <c r="C50" s="81"/>
      <c r="D50" s="81"/>
      <c r="E50" s="81"/>
      <c r="F50" s="81"/>
      <c r="G50" s="81"/>
      <c r="H50" s="104"/>
    </row>
    <row r="51" spans="1:8" ht="14">
      <c r="A51" s="79"/>
      <c r="B51" s="79"/>
      <c r="C51" s="79"/>
      <c r="D51" s="79"/>
      <c r="E51" s="79"/>
      <c r="F51" s="79"/>
      <c r="G51" s="68" t="s">
        <v>129</v>
      </c>
    </row>
    <row r="52" spans="1:8" ht="14">
      <c r="A52" s="79"/>
      <c r="B52" s="79"/>
      <c r="C52" s="79"/>
      <c r="D52" s="79"/>
      <c r="E52" s="79"/>
      <c r="F52" s="75"/>
      <c r="G52" s="116" t="s">
        <v>47</v>
      </c>
    </row>
    <row r="53" spans="1:8" hidden="1"/>
    <row r="54" spans="1:8" hidden="1"/>
    <row r="55" spans="1:8" hidden="1"/>
    <row r="56" spans="1:8" hidden="1"/>
    <row r="57" spans="1:8" hidden="1"/>
  </sheetData>
  <sheetProtection password="C3AA" sheet="1" objects="1" scenarios="1"/>
  <mergeCells count="2">
    <mergeCell ref="A1:G1"/>
    <mergeCell ref="D49:E49"/>
  </mergeCells>
  <hyperlinks>
    <hyperlink ref="A1:G1" location="CONTENTS!A1" display="50.26"/>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2"/>
  <sheetViews>
    <sheetView workbookViewId="0">
      <selection activeCell="A11" sqref="A11:E11"/>
    </sheetView>
  </sheetViews>
  <sheetFormatPr defaultColWidth="0" defaultRowHeight="13" zeroHeight="1"/>
  <cols>
    <col min="1" max="1" width="26.796875" style="6" customWidth="1"/>
    <col min="2" max="7" width="20.796875" style="6" customWidth="1"/>
    <col min="8" max="8" width="0" style="6" hidden="1" customWidth="1"/>
    <col min="9" max="16384" width="9.296875" style="6" hidden="1"/>
  </cols>
  <sheetData>
    <row r="1" spans="1:8" ht="14">
      <c r="A1" s="464" t="s">
        <v>48</v>
      </c>
      <c r="B1" s="464"/>
      <c r="C1" s="464"/>
      <c r="D1" s="464"/>
      <c r="E1" s="464"/>
      <c r="F1" s="464"/>
      <c r="G1" s="464"/>
      <c r="H1" s="71"/>
    </row>
    <row r="2" spans="1:8" ht="15.5">
      <c r="A2" s="72"/>
      <c r="B2" s="72"/>
      <c r="C2" s="72"/>
      <c r="D2" s="72"/>
      <c r="E2" s="72"/>
      <c r="F2" s="73"/>
      <c r="G2" s="72"/>
      <c r="H2" s="72"/>
    </row>
    <row r="3" spans="1:8" ht="14">
      <c r="A3" s="74" t="str">
        <f>+Cover!A7</f>
        <v>Select Name of Insurer</v>
      </c>
      <c r="B3" s="74"/>
      <c r="C3" s="74"/>
      <c r="D3" s="75"/>
      <c r="E3" s="75"/>
      <c r="F3" s="75"/>
      <c r="G3" s="5"/>
      <c r="H3" s="5"/>
    </row>
    <row r="4" spans="1:8" ht="14">
      <c r="A4" s="77" t="s">
        <v>82</v>
      </c>
      <c r="B4" s="75"/>
      <c r="C4" s="75"/>
      <c r="D4" s="75"/>
      <c r="E4" s="75"/>
      <c r="F4" s="75"/>
      <c r="G4" s="5"/>
      <c r="H4" s="5"/>
    </row>
    <row r="5" spans="1:8" ht="14">
      <c r="A5" s="77"/>
      <c r="B5" s="75"/>
      <c r="C5" s="75"/>
      <c r="D5" s="75"/>
      <c r="E5" s="75"/>
      <c r="F5" s="75"/>
      <c r="G5" s="5"/>
      <c r="H5" s="5"/>
    </row>
    <row r="6" spans="1:8" ht="14">
      <c r="A6" s="77" t="str">
        <f>CONTENTS!A5</f>
        <v xml:space="preserve">General Insurers Claims Schedules - as at </v>
      </c>
      <c r="B6" s="75"/>
      <c r="C6" s="75"/>
      <c r="D6" s="75"/>
      <c r="E6" s="75"/>
      <c r="F6" s="260">
        <f>CONTENTS!C5</f>
        <v>0</v>
      </c>
      <c r="G6" s="5"/>
      <c r="H6" s="5"/>
    </row>
    <row r="7" spans="1:8" ht="14">
      <c r="A7" s="77" t="str">
        <f>CONTENTS!A6</f>
        <v>For Financial Year End:</v>
      </c>
      <c r="B7" s="75"/>
      <c r="C7" s="75"/>
      <c r="D7" s="75"/>
      <c r="E7" s="75"/>
      <c r="F7" s="260">
        <f>CONTENTS!C6</f>
        <v>0</v>
      </c>
      <c r="G7" s="160"/>
      <c r="H7" s="5"/>
    </row>
    <row r="8" spans="1:8" ht="14">
      <c r="A8" s="77"/>
      <c r="B8" s="75"/>
      <c r="C8" s="75"/>
      <c r="D8" s="75"/>
      <c r="E8" s="75"/>
      <c r="F8" s="75"/>
      <c r="G8" s="160"/>
      <c r="H8" s="5"/>
    </row>
    <row r="9" spans="1:8" ht="14">
      <c r="A9" s="80" t="s">
        <v>28</v>
      </c>
      <c r="B9" s="75"/>
      <c r="C9" s="75"/>
      <c r="D9" s="83"/>
      <c r="E9" s="119"/>
      <c r="F9" s="120"/>
      <c r="G9" s="117"/>
      <c r="H9" s="5"/>
    </row>
    <row r="10" spans="1:8" ht="14">
      <c r="A10" s="77"/>
      <c r="B10" s="75"/>
      <c r="C10" s="75"/>
      <c r="D10" s="75"/>
      <c r="E10" s="75"/>
      <c r="F10" s="75"/>
      <c r="G10" s="160"/>
      <c r="H10" s="5"/>
    </row>
    <row r="11" spans="1:8" ht="14">
      <c r="A11" s="30" t="s">
        <v>15</v>
      </c>
      <c r="B11" s="79"/>
      <c r="C11" s="84" t="s">
        <v>49</v>
      </c>
      <c r="D11" s="81"/>
      <c r="E11" s="81"/>
      <c r="F11" s="81"/>
      <c r="G11" s="82"/>
      <c r="H11" s="82"/>
    </row>
    <row r="12" spans="1:8" ht="14">
      <c r="A12" s="84" t="s">
        <v>17</v>
      </c>
      <c r="B12" s="81"/>
      <c r="C12" s="81"/>
      <c r="D12" s="81"/>
      <c r="E12" s="81"/>
      <c r="F12" s="81"/>
      <c r="G12" s="82"/>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8" ht="14">
      <c r="A17" s="121">
        <f>YEAR($F$7)</f>
        <v>1900</v>
      </c>
      <c r="B17" s="156"/>
      <c r="C17" s="156"/>
      <c r="D17" s="156"/>
      <c r="E17" s="156"/>
      <c r="F17" s="156"/>
      <c r="G17" s="156"/>
      <c r="H17" s="104"/>
    </row>
    <row r="18" spans="1:8" ht="14">
      <c r="A18" s="122">
        <f>+A17-1</f>
        <v>1899</v>
      </c>
      <c r="B18" s="156"/>
      <c r="C18" s="156"/>
      <c r="D18" s="156"/>
      <c r="E18" s="156"/>
      <c r="F18" s="156"/>
      <c r="G18" s="156"/>
      <c r="H18" s="104"/>
    </row>
    <row r="19" spans="1:8" ht="14">
      <c r="A19" s="122">
        <f t="shared" ref="A19:A26" si="1">+A18-1</f>
        <v>1898</v>
      </c>
      <c r="B19" s="156"/>
      <c r="C19" s="156"/>
      <c r="D19" s="156"/>
      <c r="E19" s="156"/>
      <c r="F19" s="156"/>
      <c r="G19" s="156"/>
      <c r="H19" s="104"/>
    </row>
    <row r="20" spans="1:8" ht="14">
      <c r="A20" s="122">
        <f t="shared" si="1"/>
        <v>1897</v>
      </c>
      <c r="B20" s="156"/>
      <c r="C20" s="156"/>
      <c r="D20" s="156"/>
      <c r="E20" s="156"/>
      <c r="F20" s="156"/>
      <c r="G20" s="156"/>
      <c r="H20" s="104"/>
    </row>
    <row r="21" spans="1:8" ht="14">
      <c r="A21" s="122">
        <f t="shared" si="1"/>
        <v>1896</v>
      </c>
      <c r="B21" s="156"/>
      <c r="C21" s="156"/>
      <c r="D21" s="156"/>
      <c r="E21" s="156"/>
      <c r="F21" s="156"/>
      <c r="G21" s="156"/>
      <c r="H21" s="104"/>
    </row>
    <row r="22" spans="1:8" ht="14">
      <c r="A22" s="122">
        <f t="shared" si="1"/>
        <v>1895</v>
      </c>
      <c r="B22" s="156"/>
      <c r="C22" s="156"/>
      <c r="D22" s="156"/>
      <c r="E22" s="156"/>
      <c r="F22" s="156"/>
      <c r="G22" s="156"/>
      <c r="H22" s="104"/>
    </row>
    <row r="23" spans="1:8" ht="14">
      <c r="A23" s="122">
        <f t="shared" si="1"/>
        <v>1894</v>
      </c>
      <c r="B23" s="156"/>
      <c r="C23" s="156"/>
      <c r="D23" s="156"/>
      <c r="E23" s="156"/>
      <c r="F23" s="156"/>
      <c r="G23" s="156"/>
      <c r="H23" s="104"/>
    </row>
    <row r="24" spans="1:8" ht="14">
      <c r="A24" s="122">
        <f t="shared" si="1"/>
        <v>1893</v>
      </c>
      <c r="B24" s="156"/>
      <c r="C24" s="156"/>
      <c r="D24" s="156"/>
      <c r="E24" s="156"/>
      <c r="F24" s="156"/>
      <c r="G24" s="156"/>
      <c r="H24" s="104"/>
    </row>
    <row r="25" spans="1:8" ht="14">
      <c r="A25" s="122">
        <f t="shared" si="1"/>
        <v>1892</v>
      </c>
      <c r="B25" s="156"/>
      <c r="C25" s="156"/>
      <c r="D25" s="156"/>
      <c r="E25" s="156"/>
      <c r="F25" s="156"/>
      <c r="G25" s="156"/>
      <c r="H25" s="104"/>
    </row>
    <row r="26" spans="1:8" ht="14">
      <c r="A26" s="122">
        <f t="shared" si="1"/>
        <v>1891</v>
      </c>
      <c r="B26" s="156"/>
      <c r="C26" s="156"/>
      <c r="D26" s="156"/>
      <c r="E26" s="156"/>
      <c r="F26" s="156"/>
      <c r="G26" s="156"/>
      <c r="H26" s="104"/>
    </row>
    <row r="27" spans="1:8" ht="14">
      <c r="A27" s="96" t="str">
        <f>TEXT((A26-1),"0")&amp;" &amp; prior"</f>
        <v>1890 &amp; prior</v>
      </c>
      <c r="B27" s="156"/>
      <c r="C27" s="156"/>
      <c r="D27" s="156"/>
      <c r="E27" s="156"/>
      <c r="F27" s="156"/>
      <c r="G27" s="156"/>
      <c r="H27" s="104"/>
    </row>
    <row r="28" spans="1:8" ht="14">
      <c r="A28" s="121" t="s">
        <v>20</v>
      </c>
      <c r="B28" s="156"/>
      <c r="C28" s="156"/>
      <c r="D28" s="156"/>
      <c r="E28" s="156"/>
      <c r="F28" s="156"/>
      <c r="G28" s="156"/>
      <c r="H28" s="104"/>
    </row>
    <row r="29" spans="1:8" ht="14">
      <c r="A29" s="98" t="s">
        <v>21</v>
      </c>
      <c r="B29" s="283">
        <f>SUM(B17:B28)</f>
        <v>0</v>
      </c>
      <c r="C29" s="283">
        <f>SUM(C17:C28)</f>
        <v>0</v>
      </c>
      <c r="D29" s="284"/>
      <c r="E29" s="283">
        <f>SUM(E17:E28)</f>
        <v>0</v>
      </c>
      <c r="F29" s="283">
        <f>SUM(F17:F28)</f>
        <v>0</v>
      </c>
      <c r="G29" s="283">
        <f>SUM(G17:G28)</f>
        <v>0</v>
      </c>
      <c r="H29" s="104"/>
    </row>
    <row r="30" spans="1:8" ht="14">
      <c r="A30" s="133"/>
      <c r="B30" s="134"/>
      <c r="C30" s="134"/>
      <c r="D30" s="134"/>
      <c r="E30" s="134"/>
      <c r="F30" s="134"/>
      <c r="G30" s="134"/>
      <c r="H30" s="123"/>
    </row>
    <row r="31" spans="1:8" ht="14">
      <c r="A31" s="133"/>
      <c r="B31" s="134"/>
      <c r="C31" s="134"/>
      <c r="D31" s="134"/>
      <c r="E31" s="134"/>
      <c r="F31" s="134"/>
      <c r="G31" s="134"/>
      <c r="H31" s="123"/>
    </row>
    <row r="32" spans="1:8" ht="14">
      <c r="A32" s="84" t="s">
        <v>22</v>
      </c>
      <c r="B32" s="154"/>
      <c r="C32" s="154"/>
      <c r="D32" s="154"/>
      <c r="E32" s="154"/>
      <c r="F32" s="154"/>
      <c r="G32" s="154"/>
      <c r="H32" s="124"/>
    </row>
    <row r="33" spans="1:8" ht="14">
      <c r="A33" s="84"/>
      <c r="B33" s="154"/>
      <c r="C33" s="154"/>
      <c r="D33" s="154"/>
      <c r="E33" s="154"/>
      <c r="F33" s="154"/>
      <c r="G33" s="154"/>
      <c r="H33" s="124"/>
    </row>
    <row r="34" spans="1:8" ht="14">
      <c r="A34" s="51">
        <v>1</v>
      </c>
      <c r="B34" s="52"/>
      <c r="C34" s="51">
        <v>3</v>
      </c>
      <c r="D34" s="51">
        <v>4</v>
      </c>
      <c r="E34" s="52"/>
      <c r="F34" s="51">
        <v>6</v>
      </c>
      <c r="G34" s="51">
        <v>7</v>
      </c>
      <c r="H34" s="104"/>
    </row>
    <row r="35" spans="1:8" ht="87.75" customHeight="1">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ht="14">
      <c r="A36" s="105"/>
      <c r="B36" s="106"/>
      <c r="C36" s="92" t="s">
        <v>19</v>
      </c>
      <c r="D36" s="92" t="s">
        <v>19</v>
      </c>
      <c r="E36" s="107"/>
      <c r="F36" s="92" t="s">
        <v>19</v>
      </c>
      <c r="G36" s="92" t="s">
        <v>19</v>
      </c>
      <c r="H36" s="104"/>
    </row>
    <row r="37" spans="1:8" ht="14">
      <c r="A37" s="125">
        <f>YEAR($F$7)</f>
        <v>1900</v>
      </c>
      <c r="B37" s="126"/>
      <c r="C37" s="156"/>
      <c r="D37" s="156"/>
      <c r="E37" s="127"/>
      <c r="F37" s="156"/>
      <c r="G37" s="156"/>
      <c r="H37" s="104"/>
    </row>
    <row r="38" spans="1:8" ht="14">
      <c r="A38" s="128">
        <f>+A37-1</f>
        <v>1899</v>
      </c>
      <c r="B38" s="126"/>
      <c r="C38" s="156"/>
      <c r="D38" s="156"/>
      <c r="E38" s="127"/>
      <c r="F38" s="156"/>
      <c r="G38" s="156"/>
      <c r="H38" s="104"/>
    </row>
    <row r="39" spans="1:8" ht="14">
      <c r="A39" s="128">
        <f t="shared" ref="A39:A46" si="2">+A38-1</f>
        <v>1898</v>
      </c>
      <c r="B39" s="126"/>
      <c r="C39" s="156"/>
      <c r="D39" s="156"/>
      <c r="E39" s="127"/>
      <c r="F39" s="156"/>
      <c r="G39" s="156"/>
      <c r="H39" s="104"/>
    </row>
    <row r="40" spans="1:8" ht="14">
      <c r="A40" s="128">
        <f t="shared" si="2"/>
        <v>1897</v>
      </c>
      <c r="B40" s="126"/>
      <c r="C40" s="156"/>
      <c r="D40" s="156"/>
      <c r="E40" s="127"/>
      <c r="F40" s="156"/>
      <c r="G40" s="156"/>
      <c r="H40" s="104"/>
    </row>
    <row r="41" spans="1:8" ht="14">
      <c r="A41" s="128">
        <f t="shared" si="2"/>
        <v>1896</v>
      </c>
      <c r="B41" s="126"/>
      <c r="C41" s="156"/>
      <c r="D41" s="156"/>
      <c r="E41" s="127"/>
      <c r="F41" s="156"/>
      <c r="G41" s="156"/>
      <c r="H41" s="104"/>
    </row>
    <row r="42" spans="1:8" ht="14">
      <c r="A42" s="128">
        <f t="shared" si="2"/>
        <v>1895</v>
      </c>
      <c r="B42" s="126"/>
      <c r="C42" s="156"/>
      <c r="D42" s="156"/>
      <c r="E42" s="127"/>
      <c r="F42" s="156"/>
      <c r="G42" s="156"/>
      <c r="H42" s="104"/>
    </row>
    <row r="43" spans="1:8" ht="14">
      <c r="A43" s="128">
        <f t="shared" si="2"/>
        <v>1894</v>
      </c>
      <c r="B43" s="126"/>
      <c r="C43" s="156"/>
      <c r="D43" s="156"/>
      <c r="E43" s="127"/>
      <c r="F43" s="156"/>
      <c r="G43" s="156"/>
      <c r="H43" s="104"/>
    </row>
    <row r="44" spans="1:8" ht="14">
      <c r="A44" s="128">
        <f t="shared" si="2"/>
        <v>1893</v>
      </c>
      <c r="B44" s="126"/>
      <c r="C44" s="156"/>
      <c r="D44" s="156"/>
      <c r="E44" s="127"/>
      <c r="F44" s="156"/>
      <c r="G44" s="156"/>
      <c r="H44" s="104"/>
    </row>
    <row r="45" spans="1:8" ht="14">
      <c r="A45" s="128">
        <f t="shared" si="2"/>
        <v>1892</v>
      </c>
      <c r="B45" s="126"/>
      <c r="C45" s="156"/>
      <c r="D45" s="156"/>
      <c r="E45" s="127"/>
      <c r="F45" s="156"/>
      <c r="G45" s="156"/>
      <c r="H45" s="104"/>
    </row>
    <row r="46" spans="1:8" ht="14">
      <c r="A46" s="128">
        <f t="shared" si="2"/>
        <v>1891</v>
      </c>
      <c r="B46" s="126"/>
      <c r="C46" s="156"/>
      <c r="D46" s="156"/>
      <c r="E46" s="127"/>
      <c r="F46" s="156"/>
      <c r="G46" s="156"/>
      <c r="H46" s="104"/>
    </row>
    <row r="47" spans="1:8" ht="14">
      <c r="A47" s="128" t="str">
        <f>TEXT((A46-1),"0")&amp;" &amp; prior"</f>
        <v>1890 &amp; prior</v>
      </c>
      <c r="B47" s="126"/>
      <c r="C47" s="156"/>
      <c r="D47" s="156"/>
      <c r="E47" s="127"/>
      <c r="F47" s="156"/>
      <c r="G47" s="156"/>
      <c r="H47" s="104"/>
    </row>
    <row r="48" spans="1:8" ht="14">
      <c r="A48" s="125" t="s">
        <v>20</v>
      </c>
      <c r="B48" s="126"/>
      <c r="C48" s="156"/>
      <c r="D48" s="156"/>
      <c r="E48" s="127"/>
      <c r="F48" s="156"/>
      <c r="G48" s="156"/>
      <c r="H48" s="104"/>
    </row>
    <row r="49" spans="1:8" ht="14">
      <c r="A49" s="111" t="s">
        <v>21</v>
      </c>
      <c r="B49" s="129"/>
      <c r="C49" s="130">
        <f>SUM(C37:C48)</f>
        <v>0</v>
      </c>
      <c r="D49" s="467"/>
      <c r="E49" s="468"/>
      <c r="F49" s="114">
        <f>SUM(F37:F48)</f>
        <v>0</v>
      </c>
      <c r="G49" s="114">
        <f>SUM(G37:G48)</f>
        <v>0</v>
      </c>
      <c r="H49" s="104"/>
    </row>
    <row r="50" spans="1:8" ht="14">
      <c r="A50" s="155"/>
      <c r="B50" s="155"/>
      <c r="C50" s="81"/>
      <c r="D50" s="81"/>
      <c r="E50" s="81"/>
      <c r="F50" s="81"/>
      <c r="G50" s="81"/>
      <c r="H50" s="104"/>
    </row>
    <row r="51" spans="1:8" ht="14">
      <c r="A51" s="79"/>
      <c r="B51" s="79"/>
      <c r="C51" s="79"/>
      <c r="D51" s="79"/>
      <c r="E51" s="79"/>
      <c r="F51" s="79"/>
      <c r="G51" s="68" t="s">
        <v>129</v>
      </c>
    </row>
    <row r="52" spans="1:8" ht="14">
      <c r="A52" s="79"/>
      <c r="B52" s="79"/>
      <c r="C52" s="79"/>
      <c r="D52" s="79"/>
      <c r="E52" s="79"/>
      <c r="F52" s="75"/>
      <c r="G52" s="116" t="s">
        <v>50</v>
      </c>
    </row>
  </sheetData>
  <sheetProtection password="C3AA" sheet="1" objects="1" scenarios="1"/>
  <mergeCells count="2">
    <mergeCell ref="A1:G1"/>
    <mergeCell ref="D49:E49"/>
  </mergeCells>
  <hyperlinks>
    <hyperlink ref="A1:G1" location="CONTENTS!A1" display="50.27"/>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51"/>
  <sheetViews>
    <sheetView topLeftCell="A4" workbookViewId="0">
      <selection activeCell="A11" sqref="A11:F11"/>
    </sheetView>
  </sheetViews>
  <sheetFormatPr defaultColWidth="0" defaultRowHeight="13" zeroHeight="1"/>
  <cols>
    <col min="1" max="1" width="26.796875" customWidth="1"/>
    <col min="2" max="5" width="20.796875" customWidth="1"/>
    <col min="6" max="7" width="20.796875" style="67" customWidth="1"/>
    <col min="8" max="8" width="9.296875" style="67" customWidth="1"/>
    <col min="9" max="10" width="9.296875" hidden="1" customWidth="1"/>
    <col min="11" max="11" width="14.796875" hidden="1" customWidth="1"/>
    <col min="12" max="16384" width="9.296875" hidden="1"/>
  </cols>
  <sheetData>
    <row r="1" spans="1:8">
      <c r="A1" s="463" t="s">
        <v>51</v>
      </c>
      <c r="B1" s="463"/>
      <c r="C1" s="463"/>
      <c r="D1" s="463"/>
      <c r="E1" s="463"/>
      <c r="F1" s="463"/>
      <c r="G1" s="463"/>
      <c r="H1" s="463"/>
    </row>
    <row r="2" spans="1:8" ht="15.5">
      <c r="A2" s="19"/>
      <c r="B2" s="19"/>
      <c r="C2" s="19"/>
      <c r="D2" s="19"/>
      <c r="E2" s="19"/>
      <c r="F2" s="20"/>
      <c r="G2" s="19"/>
      <c r="H2" s="19"/>
    </row>
    <row r="3" spans="1:8" ht="14">
      <c r="A3" s="21" t="str">
        <f>+Cover!A7</f>
        <v>Select Name of Insurer</v>
      </c>
      <c r="B3" s="21"/>
      <c r="C3" s="21"/>
      <c r="D3" s="22"/>
      <c r="E3" s="22"/>
      <c r="F3" s="22"/>
      <c r="G3" s="22"/>
    </row>
    <row r="4" spans="1:8" ht="14">
      <c r="A4" s="23" t="s">
        <v>82</v>
      </c>
      <c r="B4" s="22"/>
      <c r="C4" s="22"/>
      <c r="D4" s="22"/>
      <c r="E4" s="22"/>
      <c r="F4" s="22"/>
      <c r="G4" s="22"/>
    </row>
    <row r="5" spans="1:8">
      <c r="A5" s="24"/>
      <c r="B5" s="24"/>
      <c r="C5" s="24"/>
      <c r="D5" s="24"/>
      <c r="E5" s="24"/>
      <c r="F5" s="24"/>
      <c r="G5" s="24"/>
    </row>
    <row r="6" spans="1:8" ht="14">
      <c r="A6" s="28" t="str">
        <f>CONTENTS!A5</f>
        <v xml:space="preserve">General Insurers Claims Schedules - as at </v>
      </c>
      <c r="B6" s="24"/>
      <c r="C6" s="24"/>
      <c r="D6" s="24"/>
      <c r="E6" s="24"/>
      <c r="F6" s="261">
        <f>CONTENTS!C5</f>
        <v>0</v>
      </c>
      <c r="G6" s="24"/>
    </row>
    <row r="7" spans="1:8" ht="14">
      <c r="A7" s="28" t="str">
        <f>CONTENTS!A6</f>
        <v>For Financial Year End:</v>
      </c>
      <c r="B7" s="24"/>
      <c r="C7" s="24"/>
      <c r="D7" s="24"/>
      <c r="E7" s="24"/>
      <c r="F7" s="261">
        <f>CONTENTS!C6</f>
        <v>0</v>
      </c>
      <c r="G7" s="24"/>
    </row>
    <row r="8" spans="1:8">
      <c r="A8" s="161"/>
      <c r="B8" s="24"/>
      <c r="C8" s="24"/>
      <c r="D8" s="24"/>
      <c r="E8" s="24"/>
      <c r="F8" s="24"/>
      <c r="G8" s="24"/>
    </row>
    <row r="9" spans="1:8" ht="14">
      <c r="A9" s="26" t="s">
        <v>52</v>
      </c>
      <c r="B9" s="27"/>
      <c r="C9" s="27"/>
      <c r="D9" s="27"/>
      <c r="E9" s="27"/>
      <c r="F9" s="27"/>
      <c r="G9" s="27"/>
    </row>
    <row r="10" spans="1:8" ht="14">
      <c r="A10" s="22"/>
      <c r="B10" s="27"/>
      <c r="C10" s="27"/>
      <c r="D10" s="27"/>
      <c r="E10" s="27"/>
      <c r="F10" s="27"/>
      <c r="G10" s="27"/>
    </row>
    <row r="11" spans="1:8" ht="14">
      <c r="A11" s="28" t="s">
        <v>15</v>
      </c>
      <c r="B11" s="29" t="s">
        <v>16</v>
      </c>
      <c r="C11" s="27"/>
      <c r="D11" s="27"/>
      <c r="E11" s="27"/>
      <c r="F11" s="27"/>
      <c r="G11" s="27"/>
    </row>
    <row r="12" spans="1:8" ht="14">
      <c r="A12" s="30" t="s">
        <v>17</v>
      </c>
      <c r="B12" s="27"/>
      <c r="C12" s="27"/>
      <c r="D12" s="27"/>
      <c r="E12" s="27"/>
      <c r="F12" s="27"/>
      <c r="G12" s="27"/>
    </row>
    <row r="13" spans="1:8" ht="14">
      <c r="A13" s="29"/>
      <c r="B13" s="29"/>
      <c r="C13" s="29"/>
      <c r="D13" s="29"/>
      <c r="E13" s="29"/>
      <c r="F13" s="29"/>
      <c r="G13" s="29"/>
    </row>
    <row r="14" spans="1:8" ht="14">
      <c r="A14" s="162">
        <v>1</v>
      </c>
      <c r="B14" s="162">
        <f t="shared" ref="B14:G14" si="0">+A14+1</f>
        <v>2</v>
      </c>
      <c r="C14" s="162">
        <f t="shared" si="0"/>
        <v>3</v>
      </c>
      <c r="D14" s="162">
        <f t="shared" si="0"/>
        <v>4</v>
      </c>
      <c r="E14" s="162">
        <f t="shared" si="0"/>
        <v>5</v>
      </c>
      <c r="F14" s="162">
        <f t="shared" si="0"/>
        <v>6</v>
      </c>
      <c r="G14" s="162">
        <f t="shared" si="0"/>
        <v>7</v>
      </c>
    </row>
    <row r="15" spans="1:8" ht="84">
      <c r="A15" s="34" t="str">
        <f>"Figures grouped by Accident Year ending "&amp;TEXT($F$7,"dd-mmm")</f>
        <v>Figures grouped by Accident Year ending 00-Jan</v>
      </c>
      <c r="B15" s="35" t="str">
        <f>+"No. of Claims first reported in "&amp;YEAR($F$7)</f>
        <v>No. of Claims first reported in 1900</v>
      </c>
      <c r="C15" s="36" t="str">
        <f>+"Gross Claim Payments during "&amp;YEAR($F$7)</f>
        <v>Gross Claim Payments during 1900</v>
      </c>
      <c r="D15" s="36" t="str">
        <f>+"Cumulative Gross Claim Payments from accident year to end of financial year "&amp;YEAR($F$7)</f>
        <v>Cumulative Gross Claim Payments from accident year to end of financial year 1900</v>
      </c>
      <c r="E15" s="37" t="str">
        <f>+"No. of Claims Outstanding at end of financial year "&amp;YEAR($F$7)</f>
        <v>No. of Claims Outstanding at end of financial year 1900</v>
      </c>
      <c r="F15" s="36" t="str">
        <f>"Gross Case Reserves on Claims Outstanding at end of financial year "&amp;YEAR($F$7)</f>
        <v>Gross Case Reserves on Claims Outstanding at end of financial year 1900</v>
      </c>
      <c r="G15" s="35" t="str">
        <f>"Gross IBNR Reserve at end of financial year "&amp;YEAR($F$7)</f>
        <v>Gross IBNR Reserve at end of financial year 1900</v>
      </c>
    </row>
    <row r="16" spans="1:8" ht="14">
      <c r="A16" s="38"/>
      <c r="B16" s="39" t="s">
        <v>18</v>
      </c>
      <c r="C16" s="39" t="s">
        <v>19</v>
      </c>
      <c r="D16" s="39" t="s">
        <v>19</v>
      </c>
      <c r="E16" s="40" t="s">
        <v>18</v>
      </c>
      <c r="F16" s="39" t="s">
        <v>19</v>
      </c>
      <c r="G16" s="39" t="s">
        <v>19</v>
      </c>
    </row>
    <row r="17" spans="1:11" ht="14">
      <c r="A17" s="41">
        <f>YEAR($F$7)</f>
        <v>1900</v>
      </c>
      <c r="B17" s="42">
        <f>'50.31'!B17+'50.32'!B17+'50.33'!B17+'50.34'!B17+'50.35'!B17+'50.36'!B17+'50.37'!B17</f>
        <v>0</v>
      </c>
      <c r="C17" s="42">
        <f>'50.31'!C17+'50.32'!C17+'50.33'!C17+'50.34'!C17+'50.35'!C17+'50.36'!C17+'50.37'!C17</f>
        <v>0</v>
      </c>
      <c r="D17" s="42">
        <f>'50.31'!D17+'50.32'!D17+'50.33'!D17+'50.34'!D17+'50.35'!D17+'50.36'!D17+'50.37'!D17</f>
        <v>0</v>
      </c>
      <c r="E17" s="42">
        <f>'50.31'!E17+'50.32'!E17+'50.33'!E17+'50.34'!E17+'50.35'!E17+'50.36'!E17+'50.37'!E17</f>
        <v>0</v>
      </c>
      <c r="F17" s="42">
        <f>'50.31'!F17+'50.32'!F17+'50.33'!F17+'50.34'!F17+'50.35'!F17+'50.36'!F17+'50.37'!F17</f>
        <v>0</v>
      </c>
      <c r="G17" s="42">
        <f>'50.31'!G17+'50.32'!G17+'50.33'!G17+'50.34'!G17+'50.35'!G17+'50.36'!G17+'50.37'!G17</f>
        <v>0</v>
      </c>
    </row>
    <row r="18" spans="1:11" ht="14">
      <c r="A18" s="43">
        <f>+A17-1</f>
        <v>1899</v>
      </c>
      <c r="B18" s="42">
        <f>'50.31'!B18+'50.32'!B18+'50.33'!B18+'50.34'!B18+'50.35'!B18+'50.36'!B18+'50.37'!B18</f>
        <v>0</v>
      </c>
      <c r="C18" s="42">
        <f>'50.31'!C18+'50.32'!C18+'50.33'!C18+'50.34'!C18+'50.35'!C18+'50.36'!C18+'50.37'!C18</f>
        <v>0</v>
      </c>
      <c r="D18" s="42">
        <f>'50.31'!D18+'50.32'!D18+'50.33'!D18+'50.34'!D18+'50.35'!D18+'50.36'!D18+'50.37'!D18</f>
        <v>0</v>
      </c>
      <c r="E18" s="42">
        <f>'50.31'!E18+'50.32'!E18+'50.33'!E18+'50.34'!E18+'50.35'!E18+'50.36'!E18+'50.37'!E18</f>
        <v>0</v>
      </c>
      <c r="F18" s="42">
        <f>'50.31'!F18+'50.32'!F18+'50.33'!F18+'50.34'!F18+'50.35'!F18+'50.36'!F18+'50.37'!F18</f>
        <v>0</v>
      </c>
      <c r="G18" s="42">
        <f>'50.31'!G18+'50.32'!G18+'50.33'!G18+'50.34'!G18+'50.35'!G18+'50.36'!G18+'50.37'!G18</f>
        <v>0</v>
      </c>
    </row>
    <row r="19" spans="1:11" ht="14">
      <c r="A19" s="43">
        <f t="shared" ref="A19:A26" si="1">+A18-1</f>
        <v>1898</v>
      </c>
      <c r="B19" s="42">
        <f>'50.31'!B19+'50.32'!B19+'50.33'!B19+'50.34'!B19+'50.35'!B19+'50.36'!B19+'50.37'!B19</f>
        <v>0</v>
      </c>
      <c r="C19" s="42">
        <f>'50.31'!C19+'50.32'!C19+'50.33'!C19+'50.34'!C19+'50.35'!C19+'50.36'!C19+'50.37'!C19</f>
        <v>0</v>
      </c>
      <c r="D19" s="42">
        <f>'50.31'!D19+'50.32'!D19+'50.33'!D19+'50.34'!D19+'50.35'!D19+'50.36'!D19+'50.37'!D19</f>
        <v>0</v>
      </c>
      <c r="E19" s="42">
        <f>'50.31'!E19+'50.32'!E19+'50.33'!E19+'50.34'!E19+'50.35'!E19+'50.36'!E19+'50.37'!E19</f>
        <v>0</v>
      </c>
      <c r="F19" s="42">
        <f>'50.31'!F19+'50.32'!F19+'50.33'!F19+'50.34'!F19+'50.35'!F19+'50.36'!F19+'50.37'!F19</f>
        <v>0</v>
      </c>
      <c r="G19" s="42">
        <f>'50.31'!G19+'50.32'!G19+'50.33'!G19+'50.34'!G19+'50.35'!G19+'50.36'!G19+'50.37'!G19</f>
        <v>0</v>
      </c>
    </row>
    <row r="20" spans="1:11" ht="14">
      <c r="A20" s="43">
        <f t="shared" si="1"/>
        <v>1897</v>
      </c>
      <c r="B20" s="42">
        <f>'50.31'!B20+'50.32'!B20+'50.33'!B20+'50.34'!B20+'50.35'!B20+'50.36'!B20+'50.37'!B20</f>
        <v>0</v>
      </c>
      <c r="C20" s="42">
        <f>'50.31'!C20+'50.32'!C20+'50.33'!C20+'50.34'!C20+'50.35'!C20+'50.36'!C20+'50.37'!C20</f>
        <v>0</v>
      </c>
      <c r="D20" s="42">
        <f>'50.31'!D20+'50.32'!D20+'50.33'!D20+'50.34'!D20+'50.35'!D20+'50.36'!D20+'50.37'!D20</f>
        <v>0</v>
      </c>
      <c r="E20" s="42">
        <f>'50.31'!E20+'50.32'!E20+'50.33'!E20+'50.34'!E20+'50.35'!E20+'50.36'!E20+'50.37'!E20</f>
        <v>0</v>
      </c>
      <c r="F20" s="42">
        <f>'50.31'!F20+'50.32'!F20+'50.33'!F20+'50.34'!F20+'50.35'!F20+'50.36'!F20+'50.37'!F20</f>
        <v>0</v>
      </c>
      <c r="G20" s="42">
        <f>'50.31'!G20+'50.32'!G20+'50.33'!G20+'50.34'!G20+'50.35'!G20+'50.36'!G20+'50.37'!G20</f>
        <v>0</v>
      </c>
    </row>
    <row r="21" spans="1:11" ht="14">
      <c r="A21" s="43">
        <f t="shared" si="1"/>
        <v>1896</v>
      </c>
      <c r="B21" s="42">
        <f>'50.31'!B21+'50.32'!B21+'50.33'!B21+'50.34'!B21+'50.35'!B21+'50.36'!B21+'50.37'!B21</f>
        <v>0</v>
      </c>
      <c r="C21" s="42">
        <f>'50.31'!C21+'50.32'!C21+'50.33'!C21+'50.34'!C21+'50.35'!C21+'50.36'!C21+'50.37'!C21</f>
        <v>0</v>
      </c>
      <c r="D21" s="42">
        <f>'50.31'!D21+'50.32'!D21+'50.33'!D21+'50.34'!D21+'50.35'!D21+'50.36'!D21+'50.37'!D21</f>
        <v>0</v>
      </c>
      <c r="E21" s="42">
        <f>'50.31'!E21+'50.32'!E21+'50.33'!E21+'50.34'!E21+'50.35'!E21+'50.36'!E21+'50.37'!E21</f>
        <v>0</v>
      </c>
      <c r="F21" s="42">
        <f>'50.31'!F21+'50.32'!F21+'50.33'!F21+'50.34'!F21+'50.35'!F21+'50.36'!F21+'50.37'!F21</f>
        <v>0</v>
      </c>
      <c r="G21" s="42">
        <f>'50.31'!G21+'50.32'!G21+'50.33'!G21+'50.34'!G21+'50.35'!G21+'50.36'!G21+'50.37'!G21</f>
        <v>0</v>
      </c>
    </row>
    <row r="22" spans="1:11" ht="14">
      <c r="A22" s="43">
        <f t="shared" si="1"/>
        <v>1895</v>
      </c>
      <c r="B22" s="42">
        <f>'50.31'!B22+'50.32'!B22+'50.33'!B22+'50.34'!B22+'50.35'!B22+'50.36'!B22+'50.37'!B22</f>
        <v>0</v>
      </c>
      <c r="C22" s="42">
        <f>'50.31'!C22+'50.32'!C22+'50.33'!C22+'50.34'!C22+'50.35'!C22+'50.36'!C22+'50.37'!C22</f>
        <v>0</v>
      </c>
      <c r="D22" s="42">
        <f>'50.31'!D22+'50.32'!D22+'50.33'!D22+'50.34'!D22+'50.35'!D22+'50.36'!D22+'50.37'!D22</f>
        <v>0</v>
      </c>
      <c r="E22" s="42">
        <f>'50.31'!E22+'50.32'!E22+'50.33'!E22+'50.34'!E22+'50.35'!E22+'50.36'!E22+'50.37'!E22</f>
        <v>0</v>
      </c>
      <c r="F22" s="42">
        <f>'50.31'!F22+'50.32'!F22+'50.33'!F22+'50.34'!F22+'50.35'!F22+'50.36'!F22+'50.37'!F22</f>
        <v>0</v>
      </c>
      <c r="G22" s="42">
        <f>'50.31'!G22+'50.32'!G22+'50.33'!G22+'50.34'!G22+'50.35'!G22+'50.36'!G22+'50.37'!G22</f>
        <v>0</v>
      </c>
    </row>
    <row r="23" spans="1:11" ht="14">
      <c r="A23" s="43">
        <f t="shared" si="1"/>
        <v>1894</v>
      </c>
      <c r="B23" s="42">
        <f>'50.31'!B23+'50.32'!B23+'50.33'!B23+'50.34'!B23+'50.35'!B23+'50.36'!B23+'50.37'!B23</f>
        <v>0</v>
      </c>
      <c r="C23" s="42">
        <f>'50.31'!C23+'50.32'!C23+'50.33'!C23+'50.34'!C23+'50.35'!C23+'50.36'!C23+'50.37'!C23</f>
        <v>0</v>
      </c>
      <c r="D23" s="42">
        <f>'50.31'!D23+'50.32'!D23+'50.33'!D23+'50.34'!D23+'50.35'!D23+'50.36'!D23+'50.37'!D23</f>
        <v>0</v>
      </c>
      <c r="E23" s="42">
        <f>'50.31'!E23+'50.32'!E23+'50.33'!E23+'50.34'!E23+'50.35'!E23+'50.36'!E23+'50.37'!E23</f>
        <v>0</v>
      </c>
      <c r="F23" s="42">
        <f>'50.31'!F23+'50.32'!F23+'50.33'!F23+'50.34'!F23+'50.35'!F23+'50.36'!F23+'50.37'!F23</f>
        <v>0</v>
      </c>
      <c r="G23" s="42">
        <f>'50.31'!G23+'50.32'!G23+'50.33'!G23+'50.34'!G23+'50.35'!G23+'50.36'!G23+'50.37'!G23</f>
        <v>0</v>
      </c>
    </row>
    <row r="24" spans="1:11" ht="14">
      <c r="A24" s="43">
        <f t="shared" si="1"/>
        <v>1893</v>
      </c>
      <c r="B24" s="42">
        <f>'50.31'!B24+'50.32'!B24+'50.33'!B24+'50.34'!B24+'50.35'!B24+'50.36'!B24+'50.37'!B24</f>
        <v>0</v>
      </c>
      <c r="C24" s="42">
        <f>'50.31'!C24+'50.32'!C24+'50.33'!C24+'50.34'!C24+'50.35'!C24+'50.36'!C24+'50.37'!C24</f>
        <v>0</v>
      </c>
      <c r="D24" s="42">
        <f>'50.31'!D24+'50.32'!D24+'50.33'!D24+'50.34'!D24+'50.35'!D24+'50.36'!D24+'50.37'!D24</f>
        <v>0</v>
      </c>
      <c r="E24" s="42">
        <f>'50.31'!E24+'50.32'!E24+'50.33'!E24+'50.34'!E24+'50.35'!E24+'50.36'!E24+'50.37'!E24</f>
        <v>0</v>
      </c>
      <c r="F24" s="42">
        <f>'50.31'!F24+'50.32'!F24+'50.33'!F24+'50.34'!F24+'50.35'!F24+'50.36'!F24+'50.37'!F24</f>
        <v>0</v>
      </c>
      <c r="G24" s="42">
        <f>'50.31'!G24+'50.32'!G24+'50.33'!G24+'50.34'!G24+'50.35'!G24+'50.36'!G24+'50.37'!G24</f>
        <v>0</v>
      </c>
    </row>
    <row r="25" spans="1:11" ht="14">
      <c r="A25" s="43">
        <f t="shared" si="1"/>
        <v>1892</v>
      </c>
      <c r="B25" s="42">
        <f>'50.31'!B25+'50.32'!B25+'50.33'!B25+'50.34'!B25+'50.35'!B25+'50.36'!B25+'50.37'!B25</f>
        <v>0</v>
      </c>
      <c r="C25" s="42">
        <f>'50.31'!C25+'50.32'!C25+'50.33'!C25+'50.34'!C25+'50.35'!C25+'50.36'!C25+'50.37'!C25</f>
        <v>0</v>
      </c>
      <c r="D25" s="42">
        <f>'50.31'!D25+'50.32'!D25+'50.33'!D25+'50.34'!D25+'50.35'!D25+'50.36'!D25+'50.37'!D25</f>
        <v>0</v>
      </c>
      <c r="E25" s="42">
        <f>'50.31'!E25+'50.32'!E25+'50.33'!E25+'50.34'!E25+'50.35'!E25+'50.36'!E25+'50.37'!E25</f>
        <v>0</v>
      </c>
      <c r="F25" s="42">
        <f>'50.31'!F25+'50.32'!F25+'50.33'!F25+'50.34'!F25+'50.35'!F25+'50.36'!F25+'50.37'!F25</f>
        <v>0</v>
      </c>
      <c r="G25" s="42">
        <f>'50.31'!G25+'50.32'!G25+'50.33'!G25+'50.34'!G25+'50.35'!G25+'50.36'!G25+'50.37'!G25</f>
        <v>0</v>
      </c>
    </row>
    <row r="26" spans="1:11" ht="14">
      <c r="A26" s="43">
        <f t="shared" si="1"/>
        <v>1891</v>
      </c>
      <c r="B26" s="42">
        <f>'50.31'!B26+'50.32'!B26+'50.33'!B26+'50.34'!B26+'50.35'!B26+'50.36'!B26+'50.37'!B26</f>
        <v>0</v>
      </c>
      <c r="C26" s="42">
        <f>'50.31'!C26+'50.32'!C26+'50.33'!C26+'50.34'!C26+'50.35'!C26+'50.36'!C26+'50.37'!C26</f>
        <v>0</v>
      </c>
      <c r="D26" s="42">
        <f>'50.31'!D26+'50.32'!D26+'50.33'!D26+'50.34'!D26+'50.35'!D26+'50.36'!D26+'50.37'!D26</f>
        <v>0</v>
      </c>
      <c r="E26" s="42">
        <f>'50.31'!E26+'50.32'!E26+'50.33'!E26+'50.34'!E26+'50.35'!E26+'50.36'!E26+'50.37'!E26</f>
        <v>0</v>
      </c>
      <c r="F26" s="42">
        <f>'50.31'!F26+'50.32'!F26+'50.33'!F26+'50.34'!F26+'50.35'!F26+'50.36'!F26+'50.37'!F26</f>
        <v>0</v>
      </c>
      <c r="G26" s="42">
        <f>'50.31'!G26+'50.32'!G26+'50.33'!G26+'50.34'!G26+'50.35'!G26+'50.36'!G26+'50.37'!G26</f>
        <v>0</v>
      </c>
    </row>
    <row r="27" spans="1:11" ht="14">
      <c r="A27" s="44" t="str">
        <f>TEXT((A26-1),"0")&amp;" &amp; prior"</f>
        <v>1890 &amp; prior</v>
      </c>
      <c r="B27" s="42">
        <f>'50.31'!B27+'50.32'!B27+'50.33'!B27+'50.34'!B27+'50.35'!B27+'50.36'!B27+'50.37'!B27</f>
        <v>0</v>
      </c>
      <c r="C27" s="42">
        <f>'50.31'!C27+'50.32'!C27+'50.33'!C27+'50.34'!C27+'50.35'!C27+'50.36'!C27+'50.37'!C27</f>
        <v>0</v>
      </c>
      <c r="D27" s="42">
        <f>'50.31'!D27+'50.32'!D27+'50.33'!D27+'50.34'!D27+'50.35'!D27+'50.36'!D27+'50.37'!D27</f>
        <v>0</v>
      </c>
      <c r="E27" s="42">
        <f>'50.31'!E27+'50.32'!E27+'50.33'!E27+'50.34'!E27+'50.35'!E27+'50.36'!E27+'50.37'!E27</f>
        <v>0</v>
      </c>
      <c r="F27" s="42">
        <f>'50.31'!F27+'50.32'!F27+'50.33'!F27+'50.34'!F27+'50.35'!F27+'50.36'!F27+'50.37'!F27</f>
        <v>0</v>
      </c>
      <c r="G27" s="42">
        <f>'50.31'!G27+'50.32'!G27+'50.33'!G27+'50.34'!G27+'50.35'!G27+'50.36'!G27+'50.37'!G27</f>
        <v>0</v>
      </c>
    </row>
    <row r="28" spans="1:11" ht="14">
      <c r="A28" s="41" t="s">
        <v>20</v>
      </c>
      <c r="B28" s="42">
        <f>'50.31'!B28+'50.32'!B28+'50.33'!B28+'50.34'!B28+'50.35'!B28+'50.36'!B28+'50.37'!B28</f>
        <v>0</v>
      </c>
      <c r="C28" s="42">
        <f>'50.31'!C28+'50.32'!C28+'50.33'!C28+'50.34'!C28+'50.35'!C28+'50.36'!C28+'50.37'!C28</f>
        <v>0</v>
      </c>
      <c r="D28" s="42">
        <f>'50.31'!D28+'50.32'!D28+'50.33'!D28+'50.34'!D28+'50.35'!D28+'50.36'!D28+'50.37'!D28</f>
        <v>0</v>
      </c>
      <c r="E28" s="42">
        <f>'50.31'!E28+'50.32'!E28+'50.33'!E28+'50.34'!E28+'50.35'!E28+'50.36'!E28+'50.37'!E28</f>
        <v>0</v>
      </c>
      <c r="F28" s="42">
        <f>'50.31'!F28+'50.32'!F28+'50.33'!F28+'50.34'!F28+'50.35'!F28+'50.36'!F28+'50.37'!F28</f>
        <v>0</v>
      </c>
      <c r="G28" s="42">
        <f>'50.31'!G28+'50.32'!G28+'50.33'!G28+'50.34'!G28+'50.35'!G28+'50.36'!G28+'50.37'!G28</f>
        <v>0</v>
      </c>
    </row>
    <row r="29" spans="1:11" ht="14">
      <c r="A29" s="45" t="s">
        <v>21</v>
      </c>
      <c r="B29" s="285">
        <f>SUM(B17:B28)</f>
        <v>0</v>
      </c>
      <c r="C29" s="285">
        <f>SUM(C17:C28)</f>
        <v>0</v>
      </c>
      <c r="D29" s="286"/>
      <c r="E29" s="285">
        <f>SUM(E17:E28)</f>
        <v>0</v>
      </c>
      <c r="F29" s="285">
        <f>SUM(F17:F28)</f>
        <v>0</v>
      </c>
      <c r="G29" s="285">
        <f>SUM(G17:G28)</f>
        <v>0</v>
      </c>
      <c r="K29" s="163">
        <f>-F29+G29</f>
        <v>0</v>
      </c>
    </row>
    <row r="30" spans="1:11" ht="14">
      <c r="A30" s="48"/>
      <c r="B30" s="49"/>
      <c r="C30" s="49"/>
      <c r="D30" s="49"/>
      <c r="E30" s="49"/>
      <c r="F30" s="49"/>
      <c r="G30" s="49"/>
    </row>
    <row r="31" spans="1:11" ht="14">
      <c r="A31" s="30" t="s">
        <v>22</v>
      </c>
      <c r="B31" s="50"/>
      <c r="C31" s="50"/>
      <c r="D31" s="50"/>
      <c r="E31" s="50"/>
      <c r="F31" s="50"/>
      <c r="G31" s="50"/>
    </row>
    <row r="32" spans="1:11" ht="14">
      <c r="A32" s="30"/>
      <c r="B32" s="50"/>
      <c r="C32" s="50"/>
      <c r="D32" s="50"/>
      <c r="E32" s="50"/>
      <c r="F32" s="50"/>
      <c r="G32" s="50"/>
    </row>
    <row r="33" spans="1:7" ht="14">
      <c r="A33" s="51">
        <v>1</v>
      </c>
      <c r="B33" s="52"/>
      <c r="C33" s="51">
        <v>3</v>
      </c>
      <c r="D33" s="51">
        <v>4</v>
      </c>
      <c r="E33" s="52"/>
      <c r="F33" s="51">
        <v>6</v>
      </c>
      <c r="G33" s="51">
        <v>7</v>
      </c>
    </row>
    <row r="34" spans="1:7" ht="70">
      <c r="A34" s="55" t="str">
        <f>"Figures grouped by Accident Years ending "&amp;TEXT($F$7,"dd-mmm")</f>
        <v>Figures grouped by Accident Years ending 00-Jan</v>
      </c>
      <c r="B34" s="53"/>
      <c r="C34" s="54" t="str">
        <f>+"Net Claim Payments during "&amp;YEAR($F$7)</f>
        <v>Net Claim Payments during 1900</v>
      </c>
      <c r="D34" s="55" t="str">
        <f>+"Cumulative Net Claim Payments from accident year to end of financial year "&amp;YEAR($F$7)</f>
        <v>Cumulative Net Claim Payments from accident year to end of financial year 1900</v>
      </c>
      <c r="E34" s="56"/>
      <c r="F34" s="54" t="str">
        <f>"Net Case Reserves on Claims Outstanding at end of financial year "&amp;YEAR($F$7)</f>
        <v>Net Case Reserves on Claims Outstanding at end of financial year 1900</v>
      </c>
      <c r="G34" s="57" t="str">
        <f>"Net IBNR Reserve at end of financial year "&amp;YEAR($F$7)</f>
        <v>Net IBNR Reserve at end of financial year 1900</v>
      </c>
    </row>
    <row r="35" spans="1:7" ht="14">
      <c r="A35" s="38"/>
      <c r="B35" s="53"/>
      <c r="C35" s="39" t="s">
        <v>19</v>
      </c>
      <c r="D35" s="39" t="s">
        <v>19</v>
      </c>
      <c r="E35" s="58"/>
      <c r="F35" s="39" t="s">
        <v>19</v>
      </c>
      <c r="G35" s="39" t="s">
        <v>19</v>
      </c>
    </row>
    <row r="36" spans="1:7" ht="14">
      <c r="A36" s="59">
        <f>YEAR($F$7)</f>
        <v>1900</v>
      </c>
      <c r="B36" s="60"/>
      <c r="C36" s="61">
        <f>'50.31'!C37+'50.32'!C37+'50.33'!C57+'50.34'!C37+'50.35'!C37+'50.36'!C37+'50.37'!C37</f>
        <v>0</v>
      </c>
      <c r="D36" s="61">
        <f>'50.31'!D37+'50.32'!D37+'50.33'!D57+'50.34'!D37+'50.35'!D37+'50.36'!D37+'50.37'!D37</f>
        <v>0</v>
      </c>
      <c r="E36" s="60"/>
      <c r="F36" s="61">
        <f>+'50.31'!F37+'50.32'!F37+'50.33'!F57+'50.34'!F37+'50.35'!F37+'50.36'!F37+'50.37'!F37</f>
        <v>0</v>
      </c>
      <c r="G36" s="61">
        <f>+'50.31'!G37+'50.32'!G37+'50.33'!G57+'50.34'!G37+'50.35'!G37+'50.36'!G37+'50.37'!G37</f>
        <v>0</v>
      </c>
    </row>
    <row r="37" spans="1:7" ht="14">
      <c r="A37" s="44">
        <f>+A36-1</f>
        <v>1899</v>
      </c>
      <c r="B37" s="60"/>
      <c r="C37" s="61">
        <f>'50.31'!C38+'50.32'!C38+'50.33'!C58+'50.34'!C38+'50.35'!C38+'50.36'!C38+'50.37'!C38</f>
        <v>0</v>
      </c>
      <c r="D37" s="61">
        <f>'50.31'!D38+'50.32'!D38+'50.33'!D58+'50.34'!D38+'50.35'!D38+'50.36'!D38+'50.37'!D38</f>
        <v>0</v>
      </c>
      <c r="E37" s="60"/>
      <c r="F37" s="61">
        <f>+'50.31'!F38+'50.32'!F38+'50.33'!F58+'50.34'!F38+'50.35'!F38+'50.36'!F38+'50.37'!F38</f>
        <v>0</v>
      </c>
      <c r="G37" s="61">
        <f>+'50.31'!G38+'50.32'!G38+'50.33'!G58+'50.34'!G38+'50.35'!G38+'50.36'!G38+'50.37'!G38</f>
        <v>0</v>
      </c>
    </row>
    <row r="38" spans="1:7" ht="14">
      <c r="A38" s="44">
        <f t="shared" ref="A38:A45" si="2">+A37-1</f>
        <v>1898</v>
      </c>
      <c r="B38" s="60"/>
      <c r="C38" s="61">
        <f>'50.31'!C39+'50.32'!C39+'50.33'!C59+'50.34'!C39+'50.35'!C39+'50.36'!C39+'50.37'!C39</f>
        <v>0</v>
      </c>
      <c r="D38" s="61">
        <f>'50.31'!D39+'50.32'!D39+'50.33'!D59+'50.34'!D39+'50.35'!D39+'50.36'!D39+'50.37'!D39</f>
        <v>0</v>
      </c>
      <c r="E38" s="60"/>
      <c r="F38" s="61">
        <f>+'50.31'!F39+'50.32'!F39+'50.33'!F59+'50.34'!F39+'50.35'!F39+'50.36'!F39+'50.37'!F39</f>
        <v>0</v>
      </c>
      <c r="G38" s="61">
        <f>+'50.31'!G39+'50.32'!G39+'50.33'!G59+'50.34'!G39+'50.35'!G39+'50.36'!G39+'50.37'!G39</f>
        <v>0</v>
      </c>
    </row>
    <row r="39" spans="1:7" ht="14">
      <c r="A39" s="44">
        <f t="shared" si="2"/>
        <v>1897</v>
      </c>
      <c r="B39" s="60"/>
      <c r="C39" s="61">
        <f>'50.31'!C40+'50.32'!C40+'50.33'!C60+'50.34'!C40+'50.35'!C40+'50.36'!C40+'50.37'!C40</f>
        <v>0</v>
      </c>
      <c r="D39" s="61">
        <f>'50.31'!D40+'50.32'!D40+'50.33'!D60+'50.34'!D40+'50.35'!D40+'50.36'!D40+'50.37'!D40</f>
        <v>0</v>
      </c>
      <c r="E39" s="60"/>
      <c r="F39" s="61">
        <f>+'50.31'!F40+'50.32'!F40+'50.33'!F60+'50.34'!F40+'50.35'!F40+'50.36'!F40+'50.37'!F40</f>
        <v>0</v>
      </c>
      <c r="G39" s="61">
        <f>+'50.31'!G40+'50.32'!G40+'50.33'!G60+'50.34'!G40+'50.35'!G40+'50.36'!G40+'50.37'!G40</f>
        <v>0</v>
      </c>
    </row>
    <row r="40" spans="1:7" ht="14">
      <c r="A40" s="44">
        <f t="shared" si="2"/>
        <v>1896</v>
      </c>
      <c r="B40" s="60"/>
      <c r="C40" s="61">
        <f>'50.31'!C41+'50.32'!C41+'50.33'!C61+'50.34'!C41+'50.35'!C41+'50.36'!C41+'50.37'!C41</f>
        <v>0</v>
      </c>
      <c r="D40" s="61">
        <f>'50.31'!D41+'50.32'!D41+'50.33'!D61+'50.34'!D41+'50.35'!D41+'50.36'!D41+'50.37'!D41</f>
        <v>0</v>
      </c>
      <c r="E40" s="60"/>
      <c r="F40" s="61">
        <f>+'50.31'!F41+'50.32'!F41+'50.33'!F61+'50.34'!F41+'50.35'!F41+'50.36'!F41+'50.37'!F41</f>
        <v>0</v>
      </c>
      <c r="G40" s="61">
        <f>+'50.31'!G41+'50.32'!G41+'50.33'!G61+'50.34'!G41+'50.35'!G41+'50.36'!G41+'50.37'!G41</f>
        <v>0</v>
      </c>
    </row>
    <row r="41" spans="1:7" ht="14">
      <c r="A41" s="44">
        <f t="shared" si="2"/>
        <v>1895</v>
      </c>
      <c r="B41" s="60"/>
      <c r="C41" s="61">
        <f>'50.31'!C42+'50.32'!C42+'50.33'!C62+'50.34'!C42+'50.35'!C42+'50.36'!C42+'50.37'!C42</f>
        <v>0</v>
      </c>
      <c r="D41" s="61">
        <f>'50.31'!D42+'50.32'!D42+'50.33'!D62+'50.34'!D42+'50.35'!D42+'50.36'!D42+'50.37'!D42</f>
        <v>0</v>
      </c>
      <c r="E41" s="60"/>
      <c r="F41" s="61">
        <f>+'50.31'!F42+'50.32'!F42+'50.33'!F62+'50.34'!F42+'50.35'!F42+'50.36'!F42+'50.37'!F42</f>
        <v>0</v>
      </c>
      <c r="G41" s="61">
        <f>+'50.31'!G42+'50.32'!G42+'50.33'!G62+'50.34'!G42+'50.35'!G42+'50.36'!G42+'50.37'!G42</f>
        <v>0</v>
      </c>
    </row>
    <row r="42" spans="1:7" ht="14">
      <c r="A42" s="44">
        <f t="shared" si="2"/>
        <v>1894</v>
      </c>
      <c r="B42" s="60"/>
      <c r="C42" s="61">
        <f>'50.31'!C43+'50.32'!C43+'50.33'!C63+'50.34'!C43+'50.35'!C43+'50.36'!C43+'50.37'!C43</f>
        <v>0</v>
      </c>
      <c r="D42" s="61">
        <f>'50.31'!D43+'50.32'!D43+'50.33'!D63+'50.34'!D43+'50.35'!D43+'50.36'!D43+'50.37'!D43</f>
        <v>0</v>
      </c>
      <c r="E42" s="60"/>
      <c r="F42" s="61">
        <f>+'50.31'!F43+'50.32'!F43+'50.33'!F63+'50.34'!F43+'50.35'!F43+'50.36'!F43+'50.37'!F43</f>
        <v>0</v>
      </c>
      <c r="G42" s="61">
        <f>+'50.31'!G43+'50.32'!G43+'50.33'!G63+'50.34'!G43+'50.35'!G43+'50.36'!G43+'50.37'!G43</f>
        <v>0</v>
      </c>
    </row>
    <row r="43" spans="1:7" ht="14">
      <c r="A43" s="44">
        <f t="shared" si="2"/>
        <v>1893</v>
      </c>
      <c r="B43" s="60"/>
      <c r="C43" s="61">
        <f>'50.31'!C44+'50.32'!C44+'50.33'!C64+'50.34'!C44+'50.35'!C44+'50.36'!C44+'50.37'!C44</f>
        <v>0</v>
      </c>
      <c r="D43" s="61">
        <f>'50.31'!D44+'50.32'!D44+'50.33'!D64+'50.34'!D44+'50.35'!D44+'50.36'!D44+'50.37'!D44</f>
        <v>0</v>
      </c>
      <c r="E43" s="60"/>
      <c r="F43" s="61">
        <f>+'50.31'!F44+'50.32'!F44+'50.33'!F64+'50.34'!F44+'50.35'!F44+'50.36'!F44+'50.37'!F44</f>
        <v>0</v>
      </c>
      <c r="G43" s="61">
        <f>+'50.31'!G44+'50.32'!G44+'50.33'!G64+'50.34'!G44+'50.35'!G44+'50.36'!G44+'50.37'!G44</f>
        <v>0</v>
      </c>
    </row>
    <row r="44" spans="1:7" ht="14">
      <c r="A44" s="44">
        <f t="shared" si="2"/>
        <v>1892</v>
      </c>
      <c r="B44" s="60"/>
      <c r="C44" s="61">
        <f>'50.31'!C45+'50.32'!C45+'50.33'!C65+'50.34'!C45+'50.35'!C45+'50.36'!C45+'50.37'!C45</f>
        <v>0</v>
      </c>
      <c r="D44" s="61">
        <f>'50.31'!D45+'50.32'!D45+'50.33'!D65+'50.34'!D45+'50.35'!D45+'50.36'!D45+'50.37'!D45</f>
        <v>0</v>
      </c>
      <c r="E44" s="60"/>
      <c r="F44" s="61">
        <f>+'50.31'!F45+'50.32'!F45+'50.33'!F65+'50.34'!F45+'50.35'!F45+'50.36'!F45+'50.37'!F45</f>
        <v>0</v>
      </c>
      <c r="G44" s="61">
        <f>+'50.31'!G45+'50.32'!G45+'50.33'!G65+'50.34'!G45+'50.35'!G45+'50.36'!G45+'50.37'!G45</f>
        <v>0</v>
      </c>
    </row>
    <row r="45" spans="1:7" ht="14">
      <c r="A45" s="44">
        <f t="shared" si="2"/>
        <v>1891</v>
      </c>
      <c r="B45" s="60"/>
      <c r="C45" s="61">
        <f>'50.31'!C46+'50.32'!C46+'50.33'!C66+'50.34'!C46+'50.35'!C46+'50.36'!C46+'50.37'!C46</f>
        <v>0</v>
      </c>
      <c r="D45" s="61">
        <f>'50.31'!D46+'50.32'!D46+'50.33'!D66+'50.34'!D46+'50.35'!D46+'50.36'!D46+'50.37'!D46</f>
        <v>0</v>
      </c>
      <c r="E45" s="60"/>
      <c r="F45" s="61">
        <f>+'50.31'!F46+'50.32'!F46+'50.33'!F66+'50.34'!F46+'50.35'!F46+'50.36'!F46+'50.37'!F46</f>
        <v>0</v>
      </c>
      <c r="G45" s="61">
        <f>+'50.31'!G46+'50.32'!G46+'50.33'!G66+'50.34'!G46+'50.35'!G46+'50.36'!G46+'50.37'!G46</f>
        <v>0</v>
      </c>
    </row>
    <row r="46" spans="1:7" ht="14">
      <c r="A46" s="44" t="str">
        <f>TEXT((A45-1),"0")&amp;" &amp; prior"</f>
        <v>1890 &amp; prior</v>
      </c>
      <c r="B46" s="60"/>
      <c r="C46" s="61">
        <f>'50.31'!C47+'50.32'!C47+'50.33'!C67+'50.34'!C47+'50.35'!C47+'50.36'!C47+'50.37'!C47</f>
        <v>0</v>
      </c>
      <c r="D46" s="61">
        <f>'50.31'!D47+'50.32'!D47+'50.33'!D67+'50.34'!D47+'50.35'!D47+'50.36'!D47+'50.37'!D47</f>
        <v>0</v>
      </c>
      <c r="E46" s="60"/>
      <c r="F46" s="61">
        <f>+'50.31'!F47+'50.32'!F47+'50.33'!F67+'50.34'!F47+'50.35'!F47+'50.36'!F47+'50.37'!F47</f>
        <v>0</v>
      </c>
      <c r="G46" s="61">
        <f>+'50.31'!G47+'50.32'!G47+'50.33'!G67+'50.34'!G47+'50.35'!G47+'50.36'!G47+'50.37'!G47</f>
        <v>0</v>
      </c>
    </row>
    <row r="47" spans="1:7" ht="14">
      <c r="A47" s="59" t="s">
        <v>20</v>
      </c>
      <c r="B47" s="60"/>
      <c r="C47" s="61">
        <f>'50.31'!C48+'50.32'!C48+'50.33'!C68+'50.34'!C48+'50.35'!C48+'50.36'!C48+'50.37'!C48</f>
        <v>0</v>
      </c>
      <c r="D47" s="61">
        <f>'50.31'!D48+'50.32'!D48+'50.33'!D68+'50.34'!D48+'50.35'!D48+'50.36'!D48+'50.37'!D48</f>
        <v>0</v>
      </c>
      <c r="E47" s="60"/>
      <c r="F47" s="61">
        <f>+'50.31'!F48+'50.32'!F48+'50.33'!F68+'50.34'!F48+'50.35'!F48+'50.36'!F48+'50.37'!F48</f>
        <v>0</v>
      </c>
      <c r="G47" s="61">
        <f>+'50.31'!G48+'50.32'!G48+'50.33'!G68+'50.34'!G48+'50.35'!G48+'50.36'!G48+'50.37'!G48</f>
        <v>0</v>
      </c>
    </row>
    <row r="48" spans="1:7" ht="14">
      <c r="A48" s="64" t="s">
        <v>21</v>
      </c>
      <c r="B48" s="49"/>
      <c r="C48" s="65">
        <f>SUM(C36:C47)</f>
        <v>0</v>
      </c>
      <c r="D48" s="47"/>
      <c r="E48" s="66"/>
      <c r="F48" s="65">
        <f>SUM(F36:F47)</f>
        <v>0</v>
      </c>
      <c r="G48" s="65">
        <f>SUM(G36:G47)</f>
        <v>0</v>
      </c>
    </row>
    <row r="49" spans="1:7" ht="14">
      <c r="A49" s="27"/>
      <c r="B49" s="164"/>
      <c r="C49" s="27"/>
      <c r="D49" s="27"/>
      <c r="E49" s="164"/>
      <c r="F49" s="27"/>
      <c r="G49" s="27"/>
    </row>
    <row r="50" spans="1:7" ht="14">
      <c r="A50" s="27"/>
      <c r="B50" s="164"/>
      <c r="C50" s="27"/>
      <c r="D50" s="27"/>
      <c r="E50" s="27"/>
      <c r="G50" s="68" t="s">
        <v>129</v>
      </c>
    </row>
    <row r="51" spans="1:7" ht="14">
      <c r="A51" s="24"/>
      <c r="B51" s="24"/>
      <c r="C51" s="24"/>
      <c r="D51" s="24"/>
      <c r="E51" s="24"/>
      <c r="F51" s="24"/>
      <c r="G51" s="70" t="s">
        <v>53</v>
      </c>
    </row>
  </sheetData>
  <sheetProtection password="C3AA" sheet="1" objects="1" scenarios="1"/>
  <mergeCells count="1">
    <mergeCell ref="A1:H1"/>
  </mergeCells>
  <hyperlinks>
    <hyperlink ref="A1:H1" location="CONTENTS!A1" display="50.30"/>
  </hyperlinks>
  <pageMargins left="0.51181102362204722" right="0" top="0.51181102362204722" bottom="0.51181102362204722" header="0.31496062992125984" footer="0.31496062992125984"/>
  <pageSetup paperSize="9" scale="67" orientation="portrait" r:id="rId1"/>
  <headerFooter>
    <oddFooter>&amp;F&amp;RPage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4"/>
  <sheetViews>
    <sheetView workbookViewId="0">
      <selection activeCell="A11" sqref="A11:E11"/>
    </sheetView>
  </sheetViews>
  <sheetFormatPr defaultColWidth="0" defaultRowHeight="14" zeroHeight="1"/>
  <cols>
    <col min="1" max="1" width="32.296875" style="175" customWidth="1"/>
    <col min="2" max="2" width="15.19921875" style="175" customWidth="1"/>
    <col min="3" max="4" width="23.5" style="175" customWidth="1"/>
    <col min="5" max="5" width="18.796875" style="175" customWidth="1"/>
    <col min="6" max="7" width="23.5" style="175" customWidth="1"/>
    <col min="8" max="9" width="9.296875" style="6" hidden="1" customWidth="1"/>
    <col min="10" max="10" width="11.5" style="6" hidden="1" customWidth="1"/>
    <col min="11" max="16384" width="9.296875" style="6" hidden="1"/>
  </cols>
  <sheetData>
    <row r="1" spans="1:7" ht="13">
      <c r="A1" s="464" t="s">
        <v>54</v>
      </c>
      <c r="B1" s="464"/>
      <c r="C1" s="464"/>
      <c r="D1" s="464"/>
      <c r="E1" s="464"/>
      <c r="F1" s="464"/>
      <c r="G1" s="464"/>
    </row>
    <row r="2" spans="1:7" ht="15.5">
      <c r="A2" s="72"/>
      <c r="B2" s="72"/>
      <c r="C2" s="72"/>
      <c r="D2" s="72"/>
      <c r="E2" s="72"/>
      <c r="F2" s="73"/>
      <c r="G2" s="72"/>
    </row>
    <row r="3" spans="1:7">
      <c r="A3" s="74" t="str">
        <f>+Cover!A7</f>
        <v>Select Name of Insurer</v>
      </c>
      <c r="B3" s="80"/>
      <c r="C3" s="80"/>
      <c r="D3" s="75"/>
      <c r="E3" s="75"/>
      <c r="F3" s="75"/>
      <c r="G3" s="76"/>
    </row>
    <row r="4" spans="1:7">
      <c r="A4" s="77" t="s">
        <v>82</v>
      </c>
      <c r="B4" s="75"/>
      <c r="C4" s="75"/>
      <c r="D4" s="75"/>
      <c r="E4" s="75"/>
      <c r="F4" s="75"/>
      <c r="G4" s="76"/>
    </row>
    <row r="5" spans="1:7">
      <c r="A5" s="77"/>
      <c r="B5" s="75"/>
      <c r="C5" s="75"/>
      <c r="D5" s="75"/>
      <c r="E5" s="75"/>
      <c r="F5" s="75"/>
      <c r="G5" s="76"/>
    </row>
    <row r="6" spans="1:7">
      <c r="A6" s="77" t="str">
        <f>CONTENTS!A5</f>
        <v xml:space="preserve">General Insurers Claims Schedules - as at </v>
      </c>
      <c r="B6" s="75"/>
      <c r="C6" s="75"/>
      <c r="D6" s="75"/>
      <c r="E6" s="75"/>
      <c r="F6" s="260">
        <f>CONTENTS!C5</f>
        <v>0</v>
      </c>
      <c r="G6" s="76"/>
    </row>
    <row r="7" spans="1:7">
      <c r="A7" s="77" t="str">
        <f>CONTENTS!A6</f>
        <v>For Financial Year End:</v>
      </c>
      <c r="B7" s="75"/>
      <c r="C7" s="75"/>
      <c r="D7" s="75"/>
      <c r="E7" s="75"/>
      <c r="F7" s="260">
        <f>CONTENTS!C6</f>
        <v>0</v>
      </c>
      <c r="G7" s="76"/>
    </row>
    <row r="8" spans="1:7" ht="13">
      <c r="A8" s="79"/>
      <c r="B8" s="79"/>
      <c r="C8" s="79"/>
      <c r="D8" s="79"/>
      <c r="E8" s="79"/>
      <c r="F8" s="79"/>
      <c r="G8" s="5"/>
    </row>
    <row r="9" spans="1:7">
      <c r="A9" s="80" t="s">
        <v>52</v>
      </c>
      <c r="B9" s="81"/>
      <c r="C9" s="81"/>
      <c r="D9" s="81"/>
      <c r="E9" s="81"/>
      <c r="F9" s="81"/>
      <c r="G9" s="82"/>
    </row>
    <row r="10" spans="1:7">
      <c r="A10" s="81"/>
      <c r="B10" s="81"/>
      <c r="C10" s="81"/>
      <c r="D10" s="81"/>
      <c r="E10" s="81"/>
      <c r="F10" s="81"/>
      <c r="G10" s="82"/>
    </row>
    <row r="11" spans="1:7">
      <c r="A11" s="30" t="s">
        <v>15</v>
      </c>
      <c r="B11" s="84" t="s">
        <v>25</v>
      </c>
      <c r="C11" s="81"/>
      <c r="D11" s="81"/>
      <c r="E11" s="81"/>
      <c r="F11" s="81"/>
      <c r="G11" s="82"/>
    </row>
    <row r="12" spans="1:7">
      <c r="A12" s="84" t="s">
        <v>17</v>
      </c>
      <c r="B12" s="81"/>
      <c r="C12" s="81"/>
      <c r="D12" s="81"/>
      <c r="E12" s="81"/>
      <c r="F12" s="81"/>
      <c r="G12" s="82"/>
    </row>
    <row r="13" spans="1:7">
      <c r="A13" s="84"/>
      <c r="B13" s="81"/>
      <c r="C13" s="81"/>
      <c r="D13" s="81"/>
      <c r="E13" s="81"/>
      <c r="F13" s="81"/>
      <c r="G13" s="82"/>
    </row>
    <row r="14" spans="1:7">
      <c r="A14" s="86">
        <v>1</v>
      </c>
      <c r="B14" s="87">
        <f t="shared" ref="B14:G14" si="0">+A14+1</f>
        <v>2</v>
      </c>
      <c r="C14" s="87">
        <f t="shared" si="0"/>
        <v>3</v>
      </c>
      <c r="D14" s="87">
        <f t="shared" si="0"/>
        <v>4</v>
      </c>
      <c r="E14" s="87">
        <f t="shared" si="0"/>
        <v>5</v>
      </c>
      <c r="F14" s="87">
        <f t="shared" si="0"/>
        <v>6</v>
      </c>
      <c r="G14" s="87">
        <f t="shared" si="0"/>
        <v>7</v>
      </c>
    </row>
    <row r="15" spans="1:7" ht="70">
      <c r="A15" s="34" t="str">
        <f>"Figures grouped by Accident Year ending "&amp;TEXT($F$7,"dd-mmm")</f>
        <v>Figures grouped by Accident Year ending 00-Jan</v>
      </c>
      <c r="B15" s="165" t="str">
        <f>"No. of Claims First reported in "&amp;YEAR($F$7)</f>
        <v>No. of Claims First reported in 1900</v>
      </c>
      <c r="C15" s="89" t="str">
        <f>"Gross Claim Payments during "&amp;YEAR($F$7)</f>
        <v>Gross Claim Payments during 1900</v>
      </c>
      <c r="D15" s="89" t="str">
        <f>"Cumulative Gross Claim Payments from Accident Year end to of Financial Year "&amp;YEAR($F$7)</f>
        <v>Cumulative Gross Claim Payments from Accident Year end to of Financial Year 1900</v>
      </c>
      <c r="E15" s="90" t="str">
        <f>"No of Claims Outstanding At The End of the Financial Year "&amp;YEAR($F$7)</f>
        <v>No of Claims Outstanding At The End of the Financial Year 1900</v>
      </c>
      <c r="F15" s="89" t="str">
        <f>"Gross Case Reserves on Claims Outstanding at end of financial year "&amp;YEAR($F$7)</f>
        <v>Gross Case Reserves on Claims Outstanding at end of financial year 1900</v>
      </c>
      <c r="G15" s="165" t="str">
        <f>"Gross IBNR Reserve at end of financial year "&amp;YEAR($F$7)</f>
        <v>Gross IBNR Reserve at end of financial year 1900</v>
      </c>
    </row>
    <row r="16" spans="1:7">
      <c r="A16" s="105"/>
      <c r="B16" s="166" t="s">
        <v>18</v>
      </c>
      <c r="C16" s="166" t="s">
        <v>19</v>
      </c>
      <c r="D16" s="166" t="s">
        <v>19</v>
      </c>
      <c r="E16" s="167" t="s">
        <v>18</v>
      </c>
      <c r="F16" s="166" t="s">
        <v>19</v>
      </c>
      <c r="G16" s="166" t="s">
        <v>19</v>
      </c>
    </row>
    <row r="17" spans="1:10">
      <c r="A17" s="121">
        <f>YEAR($F$7)</f>
        <v>1900</v>
      </c>
      <c r="B17" s="156"/>
      <c r="C17" s="156"/>
      <c r="D17" s="156"/>
      <c r="E17" s="156"/>
      <c r="F17" s="156"/>
      <c r="G17" s="156"/>
    </row>
    <row r="18" spans="1:10">
      <c r="A18" s="122">
        <f>+A17-1</f>
        <v>1899</v>
      </c>
      <c r="B18" s="156"/>
      <c r="C18" s="156"/>
      <c r="D18" s="156"/>
      <c r="E18" s="156"/>
      <c r="F18" s="156"/>
      <c r="G18" s="156"/>
    </row>
    <row r="19" spans="1:10">
      <c r="A19" s="122">
        <f t="shared" ref="A19:A26" si="1">+A18-1</f>
        <v>1898</v>
      </c>
      <c r="B19" s="156"/>
      <c r="C19" s="156"/>
      <c r="D19" s="156"/>
      <c r="E19" s="156"/>
      <c r="F19" s="156"/>
      <c r="G19" s="156"/>
    </row>
    <row r="20" spans="1:10">
      <c r="A20" s="122">
        <f t="shared" si="1"/>
        <v>1897</v>
      </c>
      <c r="B20" s="156"/>
      <c r="C20" s="156"/>
      <c r="D20" s="156"/>
      <c r="E20" s="156"/>
      <c r="F20" s="156"/>
      <c r="G20" s="156"/>
    </row>
    <row r="21" spans="1:10">
      <c r="A21" s="122">
        <f t="shared" si="1"/>
        <v>1896</v>
      </c>
      <c r="B21" s="156"/>
      <c r="C21" s="156"/>
      <c r="D21" s="156"/>
      <c r="E21" s="156"/>
      <c r="F21" s="156"/>
      <c r="G21" s="156"/>
    </row>
    <row r="22" spans="1:10">
      <c r="A22" s="122">
        <f t="shared" si="1"/>
        <v>1895</v>
      </c>
      <c r="B22" s="156"/>
      <c r="C22" s="156"/>
      <c r="D22" s="156"/>
      <c r="E22" s="156"/>
      <c r="F22" s="156"/>
      <c r="G22" s="156"/>
    </row>
    <row r="23" spans="1:10">
      <c r="A23" s="122">
        <f t="shared" si="1"/>
        <v>1894</v>
      </c>
      <c r="B23" s="156"/>
      <c r="C23" s="156"/>
      <c r="D23" s="156"/>
      <c r="E23" s="156"/>
      <c r="F23" s="156"/>
      <c r="G23" s="156"/>
    </row>
    <row r="24" spans="1:10">
      <c r="A24" s="122">
        <f t="shared" si="1"/>
        <v>1893</v>
      </c>
      <c r="B24" s="156"/>
      <c r="C24" s="156"/>
      <c r="D24" s="156"/>
      <c r="E24" s="156"/>
      <c r="F24" s="156"/>
      <c r="G24" s="156"/>
    </row>
    <row r="25" spans="1:10">
      <c r="A25" s="122">
        <f t="shared" si="1"/>
        <v>1892</v>
      </c>
      <c r="B25" s="156"/>
      <c r="C25" s="156"/>
      <c r="D25" s="156"/>
      <c r="E25" s="156"/>
      <c r="F25" s="156"/>
      <c r="G25" s="156"/>
    </row>
    <row r="26" spans="1:10">
      <c r="A26" s="122">
        <f t="shared" si="1"/>
        <v>1891</v>
      </c>
      <c r="B26" s="156"/>
      <c r="C26" s="156"/>
      <c r="D26" s="156"/>
      <c r="E26" s="156"/>
      <c r="F26" s="156"/>
      <c r="G26" s="156"/>
    </row>
    <row r="27" spans="1:10">
      <c r="A27" s="96" t="str">
        <f>TEXT((A26-1),"0")&amp;" &amp; prior"</f>
        <v>1890 &amp; prior</v>
      </c>
      <c r="B27" s="156"/>
      <c r="C27" s="156"/>
      <c r="D27" s="156"/>
      <c r="E27" s="156"/>
      <c r="F27" s="156"/>
      <c r="G27" s="156"/>
    </row>
    <row r="28" spans="1:10">
      <c r="A28" s="121" t="s">
        <v>20</v>
      </c>
      <c r="B28" s="156"/>
      <c r="C28" s="156"/>
      <c r="D28" s="156"/>
      <c r="E28" s="156"/>
      <c r="F28" s="156"/>
      <c r="G28" s="156"/>
    </row>
    <row r="29" spans="1:10">
      <c r="A29" s="98" t="s">
        <v>21</v>
      </c>
      <c r="B29" s="283">
        <f>SUM(B17:B28)</f>
        <v>0</v>
      </c>
      <c r="C29" s="283">
        <f>SUM(C17:C28)</f>
        <v>0</v>
      </c>
      <c r="D29" s="284"/>
      <c r="E29" s="283">
        <f>SUM(E17:E28)</f>
        <v>0</v>
      </c>
      <c r="F29" s="283">
        <f>SUM(F17:F28)</f>
        <v>0</v>
      </c>
      <c r="G29" s="283">
        <f>SUM(G17:G28)</f>
        <v>0</v>
      </c>
      <c r="J29" s="168">
        <f>-F29+G29</f>
        <v>0</v>
      </c>
    </row>
    <row r="30" spans="1:10">
      <c r="A30" s="133"/>
      <c r="B30" s="134"/>
      <c r="C30" s="134"/>
      <c r="D30" s="134"/>
      <c r="E30" s="134"/>
      <c r="F30" s="134"/>
      <c r="G30" s="134"/>
    </row>
    <row r="31" spans="1:10">
      <c r="A31" s="133"/>
      <c r="B31" s="134"/>
      <c r="C31" s="134"/>
      <c r="D31" s="134"/>
      <c r="E31" s="134"/>
      <c r="F31" s="134"/>
      <c r="G31" s="134"/>
    </row>
    <row r="32" spans="1:10">
      <c r="A32" s="84" t="s">
        <v>22</v>
      </c>
      <c r="B32" s="154"/>
      <c r="C32" s="154"/>
      <c r="D32" s="154"/>
      <c r="E32" s="154"/>
      <c r="F32" s="154"/>
      <c r="G32" s="154"/>
    </row>
    <row r="33" spans="1:7">
      <c r="A33" s="84"/>
      <c r="B33" s="154"/>
      <c r="C33" s="154"/>
      <c r="D33" s="154"/>
      <c r="E33" s="154"/>
      <c r="F33" s="154"/>
      <c r="G33" s="154"/>
    </row>
    <row r="34" spans="1:7">
      <c r="A34" s="51">
        <v>1</v>
      </c>
      <c r="B34" s="52"/>
      <c r="C34" s="51">
        <v>3</v>
      </c>
      <c r="D34" s="51">
        <v>4</v>
      </c>
      <c r="E34" s="52"/>
      <c r="F34" s="51">
        <v>6</v>
      </c>
      <c r="G34" s="51">
        <v>7</v>
      </c>
    </row>
    <row r="35" spans="1:7" ht="56">
      <c r="A35" s="88" t="str">
        <f>"Figures grouped by Accident Years ending "&amp;TEXT($F$7,"dd-mmm")</f>
        <v>Figures grouped by Accident Years ending 00-Jan</v>
      </c>
      <c r="B35" s="102"/>
      <c r="C35" s="169" t="str">
        <f>+"Net Claim Payments during "&amp;YEAR($F$7)</f>
        <v>Net Claim Payments during 1900</v>
      </c>
      <c r="D35" s="142" t="str">
        <f>+"Cumulative Net Claim Payments from accident year to end of financial year "&amp;YEAR($F$7)</f>
        <v>Cumulative Net Claim Payments from accident year to end of financial year 1900</v>
      </c>
      <c r="E35" s="103"/>
      <c r="F35" s="169" t="str">
        <f>"Net Case Reserves on Claims Outstanding at end of financial year "&amp;YEAR($F$7)</f>
        <v>Net Case Reserves on Claims Outstanding at end of financial year 1900</v>
      </c>
      <c r="G35" s="140" t="str">
        <f>"Net IBNR Reserve at end of financial year "&amp;YEAR($F$7)</f>
        <v>Net IBNR Reserve at end of financial year 1900</v>
      </c>
    </row>
    <row r="36" spans="1:7">
      <c r="A36" s="105"/>
      <c r="B36" s="106"/>
      <c r="C36" s="92" t="s">
        <v>19</v>
      </c>
      <c r="D36" s="92" t="s">
        <v>19</v>
      </c>
      <c r="E36" s="107"/>
      <c r="F36" s="92" t="s">
        <v>19</v>
      </c>
      <c r="G36" s="92" t="s">
        <v>19</v>
      </c>
    </row>
    <row r="37" spans="1:7">
      <c r="A37" s="121">
        <f>YEAR($F$7)</f>
        <v>1900</v>
      </c>
      <c r="B37" s="126"/>
      <c r="C37" s="156"/>
      <c r="D37" s="156"/>
      <c r="E37" s="127"/>
      <c r="F37" s="156"/>
      <c r="G37" s="156"/>
    </row>
    <row r="38" spans="1:7">
      <c r="A38" s="122">
        <f>+A37-1</f>
        <v>1899</v>
      </c>
      <c r="B38" s="126"/>
      <c r="C38" s="156"/>
      <c r="D38" s="156"/>
      <c r="E38" s="127"/>
      <c r="F38" s="156"/>
      <c r="G38" s="156"/>
    </row>
    <row r="39" spans="1:7">
      <c r="A39" s="122">
        <f t="shared" ref="A39:A46" si="2">+A38-1</f>
        <v>1898</v>
      </c>
      <c r="B39" s="126"/>
      <c r="C39" s="156"/>
      <c r="D39" s="156"/>
      <c r="E39" s="127"/>
      <c r="F39" s="156"/>
      <c r="G39" s="156"/>
    </row>
    <row r="40" spans="1:7">
      <c r="A40" s="122">
        <f t="shared" si="2"/>
        <v>1897</v>
      </c>
      <c r="B40" s="126"/>
      <c r="C40" s="156"/>
      <c r="D40" s="156"/>
      <c r="E40" s="127"/>
      <c r="F40" s="156"/>
      <c r="G40" s="156"/>
    </row>
    <row r="41" spans="1:7">
      <c r="A41" s="122">
        <f t="shared" si="2"/>
        <v>1896</v>
      </c>
      <c r="B41" s="126"/>
      <c r="C41" s="156"/>
      <c r="D41" s="156"/>
      <c r="E41" s="127"/>
      <c r="F41" s="156"/>
      <c r="G41" s="156"/>
    </row>
    <row r="42" spans="1:7">
      <c r="A42" s="122">
        <f t="shared" si="2"/>
        <v>1895</v>
      </c>
      <c r="B42" s="126"/>
      <c r="C42" s="156"/>
      <c r="D42" s="156"/>
      <c r="E42" s="127"/>
      <c r="F42" s="156"/>
      <c r="G42" s="156"/>
    </row>
    <row r="43" spans="1:7">
      <c r="A43" s="122">
        <f t="shared" si="2"/>
        <v>1894</v>
      </c>
      <c r="B43" s="126"/>
      <c r="C43" s="156"/>
      <c r="D43" s="156"/>
      <c r="E43" s="127"/>
      <c r="F43" s="156"/>
      <c r="G43" s="156"/>
    </row>
    <row r="44" spans="1:7">
      <c r="A44" s="122">
        <f t="shared" si="2"/>
        <v>1893</v>
      </c>
      <c r="B44" s="126"/>
      <c r="C44" s="156"/>
      <c r="D44" s="156"/>
      <c r="E44" s="127"/>
      <c r="F44" s="156"/>
      <c r="G44" s="156"/>
    </row>
    <row r="45" spans="1:7">
      <c r="A45" s="122">
        <f t="shared" si="2"/>
        <v>1892</v>
      </c>
      <c r="B45" s="126"/>
      <c r="C45" s="156"/>
      <c r="D45" s="156"/>
      <c r="E45" s="127"/>
      <c r="F45" s="156"/>
      <c r="G45" s="156"/>
    </row>
    <row r="46" spans="1:7">
      <c r="A46" s="122">
        <f t="shared" si="2"/>
        <v>1891</v>
      </c>
      <c r="B46" s="126"/>
      <c r="C46" s="156"/>
      <c r="D46" s="156"/>
      <c r="E46" s="127"/>
      <c r="F46" s="156"/>
      <c r="G46" s="156"/>
    </row>
    <row r="47" spans="1:7">
      <c r="A47" s="96" t="str">
        <f>TEXT((A46-1),"0")&amp;" &amp; prior"</f>
        <v>1890 &amp; prior</v>
      </c>
      <c r="B47" s="126"/>
      <c r="C47" s="156"/>
      <c r="D47" s="156"/>
      <c r="E47" s="127"/>
      <c r="F47" s="156"/>
      <c r="G47" s="156"/>
    </row>
    <row r="48" spans="1:7">
      <c r="A48" s="125" t="s">
        <v>20</v>
      </c>
      <c r="B48" s="126"/>
      <c r="C48" s="156"/>
      <c r="D48" s="156"/>
      <c r="E48" s="127"/>
      <c r="F48" s="156"/>
      <c r="G48" s="156"/>
    </row>
    <row r="49" spans="1:7">
      <c r="A49" s="111" t="s">
        <v>21</v>
      </c>
      <c r="B49" s="129"/>
      <c r="C49" s="130">
        <f>SUM(C37:C48)</f>
        <v>0</v>
      </c>
      <c r="D49" s="470"/>
      <c r="E49" s="471"/>
      <c r="F49" s="114">
        <f>SUM(F37:F48)</f>
        <v>0</v>
      </c>
      <c r="G49" s="114">
        <f>SUM(G37:G48)</f>
        <v>0</v>
      </c>
    </row>
    <row r="50" spans="1:7">
      <c r="A50" s="170"/>
      <c r="B50" s="170"/>
      <c r="C50" s="171"/>
      <c r="D50" s="171"/>
      <c r="E50" s="171"/>
      <c r="F50" s="171"/>
      <c r="G50" s="171"/>
    </row>
    <row r="51" spans="1:7" s="5" customFormat="1">
      <c r="A51" s="172"/>
      <c r="B51" s="171"/>
      <c r="C51" s="171"/>
      <c r="D51" s="171"/>
      <c r="E51" s="171"/>
      <c r="G51" s="68" t="s">
        <v>129</v>
      </c>
    </row>
    <row r="52" spans="1:7" s="5" customFormat="1">
      <c r="A52" s="173"/>
      <c r="B52" s="173"/>
      <c r="C52" s="173"/>
      <c r="D52" s="173"/>
      <c r="E52" s="173"/>
      <c r="F52" s="173"/>
      <c r="G52" s="116" t="s">
        <v>55</v>
      </c>
    </row>
    <row r="53" spans="1:7" hidden="1">
      <c r="A53" s="174"/>
      <c r="B53" s="174"/>
      <c r="C53" s="174"/>
      <c r="D53" s="174"/>
      <c r="E53" s="174"/>
      <c r="F53" s="174"/>
      <c r="G53" s="174"/>
    </row>
    <row r="54" spans="1:7" hidden="1">
      <c r="A54" s="174"/>
      <c r="B54" s="174"/>
      <c r="C54" s="174"/>
      <c r="D54" s="174"/>
      <c r="E54" s="174"/>
      <c r="F54" s="174"/>
      <c r="G54" s="174"/>
    </row>
  </sheetData>
  <sheetProtection password="C3AA" sheet="1" objects="1" scenarios="1"/>
  <mergeCells count="2">
    <mergeCell ref="A1:G1"/>
    <mergeCell ref="D49:E49"/>
  </mergeCells>
  <hyperlinks>
    <hyperlink ref="A1:G1" location="CONTENTS!A1" display="50.31"/>
  </hyperlinks>
  <pageMargins left="0.51181102362204722" right="0" top="0.51181102362204722" bottom="0.51181102362204722" header="0.31496062992125984" footer="0.31496062992125984"/>
  <pageSetup paperSize="9" scale="67" orientation="portrait" r:id="rId1"/>
  <headerFooter>
    <oddFooter>&amp;F&amp;RPage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8"/>
  <sheetViews>
    <sheetView workbookViewId="0">
      <selection activeCell="A11" sqref="A11:F11"/>
    </sheetView>
  </sheetViews>
  <sheetFormatPr defaultColWidth="0" defaultRowHeight="13" zeroHeight="1"/>
  <cols>
    <col min="1" max="1" width="26.796875" style="6" customWidth="1"/>
    <col min="2" max="5" width="20.796875" style="6" customWidth="1"/>
    <col min="6" max="7" width="20.796875" style="5" customWidth="1"/>
    <col min="8" max="9" width="9.296875" style="6" hidden="1" customWidth="1"/>
    <col min="10" max="10" width="12.19921875" style="6" hidden="1" customWidth="1"/>
    <col min="11" max="16384" width="9.296875" style="6" hidden="1"/>
  </cols>
  <sheetData>
    <row r="1" spans="1:8" ht="14">
      <c r="A1" s="464" t="s">
        <v>56</v>
      </c>
      <c r="B1" s="464"/>
      <c r="C1" s="464"/>
      <c r="D1" s="464"/>
      <c r="E1" s="464"/>
      <c r="F1" s="464"/>
      <c r="G1" s="464"/>
      <c r="H1" s="71"/>
    </row>
    <row r="2" spans="1:8" ht="15.5">
      <c r="A2" s="72"/>
      <c r="B2" s="72"/>
      <c r="C2" s="72"/>
      <c r="D2" s="72"/>
      <c r="E2" s="72"/>
      <c r="F2" s="72"/>
      <c r="G2" s="73" t="s">
        <v>13</v>
      </c>
      <c r="H2" s="72"/>
    </row>
    <row r="3" spans="1:8" ht="14">
      <c r="A3" s="74" t="str">
        <f>+Cover!A7</f>
        <v>Select Name of Insurer</v>
      </c>
      <c r="B3" s="74"/>
      <c r="C3" s="74"/>
      <c r="D3" s="75"/>
      <c r="E3" s="75"/>
      <c r="F3" s="75"/>
      <c r="G3" s="79"/>
      <c r="H3" s="5"/>
    </row>
    <row r="4" spans="1:8" ht="14">
      <c r="A4" s="77" t="s">
        <v>82</v>
      </c>
      <c r="B4" s="75"/>
      <c r="C4" s="75"/>
      <c r="D4" s="75"/>
      <c r="E4" s="75"/>
      <c r="F4" s="75"/>
      <c r="G4" s="79"/>
      <c r="H4" s="5"/>
    </row>
    <row r="5" spans="1:8">
      <c r="A5" s="79"/>
      <c r="B5" s="79"/>
      <c r="C5" s="79"/>
      <c r="D5" s="79"/>
      <c r="E5" s="79"/>
      <c r="F5" s="79"/>
      <c r="G5" s="79"/>
      <c r="H5" s="5"/>
    </row>
    <row r="6" spans="1:8" ht="14">
      <c r="A6" s="30" t="str">
        <f>CONTENTS!A5</f>
        <v xml:space="preserve">General Insurers Claims Schedules - as at </v>
      </c>
      <c r="B6" s="30"/>
      <c r="C6" s="79"/>
      <c r="D6" s="79"/>
      <c r="E6" s="79"/>
      <c r="F6" s="260">
        <f>CONTENTS!C5</f>
        <v>0</v>
      </c>
      <c r="G6" s="79"/>
      <c r="H6" s="5"/>
    </row>
    <row r="7" spans="1:8" ht="14">
      <c r="A7" s="30" t="str">
        <f>CONTENTS!A6</f>
        <v>For Financial Year End:</v>
      </c>
      <c r="B7" s="30"/>
      <c r="C7" s="79"/>
      <c r="D7" s="79"/>
      <c r="E7" s="79"/>
      <c r="F7" s="260">
        <f>CONTENTS!C6</f>
        <v>0</v>
      </c>
      <c r="G7" s="79"/>
      <c r="H7" s="5"/>
    </row>
    <row r="8" spans="1:8" ht="14">
      <c r="A8" s="30"/>
      <c r="B8" s="79"/>
      <c r="C8" s="84"/>
      <c r="D8" s="81"/>
      <c r="E8" s="81"/>
      <c r="F8" s="81"/>
      <c r="G8" s="81"/>
      <c r="H8" s="5"/>
    </row>
    <row r="9" spans="1:8" ht="14">
      <c r="A9" s="80" t="s">
        <v>52</v>
      </c>
      <c r="B9" s="75"/>
      <c r="C9" s="75"/>
      <c r="D9" s="83"/>
      <c r="E9" s="119"/>
      <c r="F9" s="120"/>
      <c r="G9" s="81"/>
      <c r="H9" s="5"/>
    </row>
    <row r="10" spans="1:8" ht="14">
      <c r="A10" s="30"/>
      <c r="B10" s="84"/>
      <c r="C10" s="81"/>
      <c r="D10" s="81"/>
      <c r="E10" s="81"/>
      <c r="F10" s="81"/>
      <c r="G10" s="81"/>
      <c r="H10" s="5"/>
    </row>
    <row r="11" spans="1:8" ht="14">
      <c r="A11" s="30" t="s">
        <v>15</v>
      </c>
      <c r="B11" s="79"/>
      <c r="C11" s="84" t="s">
        <v>29</v>
      </c>
      <c r="D11" s="81"/>
      <c r="E11" s="81"/>
      <c r="F11" s="81"/>
      <c r="G11" s="81"/>
      <c r="H11" s="82"/>
    </row>
    <row r="12" spans="1:8" ht="14">
      <c r="A12" s="84" t="s">
        <v>17</v>
      </c>
      <c r="B12" s="81"/>
      <c r="C12" s="81"/>
      <c r="D12" s="81"/>
      <c r="E12" s="81"/>
      <c r="F12" s="81"/>
      <c r="G12" s="81"/>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10" ht="14">
      <c r="A17" s="121">
        <f>YEAR($F$7)</f>
        <v>1900</v>
      </c>
      <c r="B17" s="156"/>
      <c r="C17" s="156"/>
      <c r="D17" s="156"/>
      <c r="E17" s="156"/>
      <c r="F17" s="156"/>
      <c r="G17" s="156"/>
      <c r="H17" s="82"/>
    </row>
    <row r="18" spans="1:10" ht="14">
      <c r="A18" s="122">
        <f>+A17-1</f>
        <v>1899</v>
      </c>
      <c r="B18" s="156"/>
      <c r="C18" s="156"/>
      <c r="D18" s="156"/>
      <c r="E18" s="156"/>
      <c r="F18" s="156"/>
      <c r="G18" s="156"/>
      <c r="H18" s="82"/>
    </row>
    <row r="19" spans="1:10" ht="14">
      <c r="A19" s="122">
        <f t="shared" ref="A19:A26" si="1">+A18-1</f>
        <v>1898</v>
      </c>
      <c r="B19" s="156"/>
      <c r="C19" s="156"/>
      <c r="D19" s="156"/>
      <c r="E19" s="156"/>
      <c r="F19" s="156"/>
      <c r="G19" s="156"/>
      <c r="H19" s="82"/>
    </row>
    <row r="20" spans="1:10" ht="14">
      <c r="A20" s="122">
        <f t="shared" si="1"/>
        <v>1897</v>
      </c>
      <c r="B20" s="156"/>
      <c r="C20" s="156"/>
      <c r="D20" s="156"/>
      <c r="E20" s="156"/>
      <c r="F20" s="156"/>
      <c r="G20" s="156"/>
      <c r="H20" s="82"/>
    </row>
    <row r="21" spans="1:10" ht="14">
      <c r="A21" s="122">
        <f t="shared" si="1"/>
        <v>1896</v>
      </c>
      <c r="B21" s="156"/>
      <c r="C21" s="156"/>
      <c r="D21" s="156"/>
      <c r="E21" s="156"/>
      <c r="F21" s="156"/>
      <c r="G21" s="156"/>
      <c r="H21" s="82"/>
    </row>
    <row r="22" spans="1:10" ht="14">
      <c r="A22" s="122">
        <f t="shared" si="1"/>
        <v>1895</v>
      </c>
      <c r="B22" s="156"/>
      <c r="C22" s="156"/>
      <c r="D22" s="156"/>
      <c r="E22" s="156"/>
      <c r="F22" s="156"/>
      <c r="G22" s="156"/>
      <c r="H22" s="82"/>
    </row>
    <row r="23" spans="1:10" ht="14">
      <c r="A23" s="122">
        <f t="shared" si="1"/>
        <v>1894</v>
      </c>
      <c r="B23" s="156"/>
      <c r="C23" s="156"/>
      <c r="D23" s="156"/>
      <c r="E23" s="156"/>
      <c r="F23" s="156"/>
      <c r="G23" s="156"/>
      <c r="H23" s="82"/>
    </row>
    <row r="24" spans="1:10" ht="14">
      <c r="A24" s="122">
        <f t="shared" si="1"/>
        <v>1893</v>
      </c>
      <c r="B24" s="156"/>
      <c r="C24" s="156"/>
      <c r="D24" s="156"/>
      <c r="E24" s="156"/>
      <c r="F24" s="156"/>
      <c r="G24" s="156"/>
      <c r="H24" s="82"/>
    </row>
    <row r="25" spans="1:10" ht="14">
      <c r="A25" s="122">
        <f t="shared" si="1"/>
        <v>1892</v>
      </c>
      <c r="B25" s="156"/>
      <c r="C25" s="156"/>
      <c r="D25" s="156"/>
      <c r="E25" s="156"/>
      <c r="F25" s="156"/>
      <c r="G25" s="156"/>
      <c r="H25" s="82"/>
    </row>
    <row r="26" spans="1:10" ht="14">
      <c r="A26" s="122">
        <f t="shared" si="1"/>
        <v>1891</v>
      </c>
      <c r="B26" s="156"/>
      <c r="C26" s="156"/>
      <c r="D26" s="156"/>
      <c r="E26" s="156"/>
      <c r="F26" s="156"/>
      <c r="G26" s="156"/>
      <c r="H26" s="82"/>
    </row>
    <row r="27" spans="1:10" ht="14">
      <c r="A27" s="96" t="str">
        <f>TEXT((A26-1),"0")&amp;" &amp; prior"</f>
        <v>1890 &amp; prior</v>
      </c>
      <c r="B27" s="156"/>
      <c r="C27" s="156"/>
      <c r="D27" s="156"/>
      <c r="E27" s="156"/>
      <c r="F27" s="156"/>
      <c r="G27" s="156"/>
      <c r="H27" s="82"/>
    </row>
    <row r="28" spans="1:10" ht="14">
      <c r="A28" s="121" t="s">
        <v>20</v>
      </c>
      <c r="B28" s="156"/>
      <c r="C28" s="156"/>
      <c r="D28" s="156"/>
      <c r="E28" s="156"/>
      <c r="F28" s="156"/>
      <c r="G28" s="156"/>
      <c r="H28" s="82"/>
    </row>
    <row r="29" spans="1:10" ht="14">
      <c r="A29" s="98" t="s">
        <v>21</v>
      </c>
      <c r="B29" s="283">
        <f>SUM(B17:B28)</f>
        <v>0</v>
      </c>
      <c r="C29" s="283">
        <f>SUM(C17:C28)</f>
        <v>0</v>
      </c>
      <c r="D29" s="284"/>
      <c r="E29" s="283">
        <f>SUM(E17:E28)</f>
        <v>0</v>
      </c>
      <c r="F29" s="283">
        <f>SUM(F17:F28)</f>
        <v>0</v>
      </c>
      <c r="G29" s="283">
        <f>SUM(G17:G28)</f>
        <v>0</v>
      </c>
      <c r="H29" s="82"/>
      <c r="J29" s="168">
        <f>-F29+G29</f>
        <v>0</v>
      </c>
    </row>
    <row r="30" spans="1:10" ht="14">
      <c r="A30" s="133"/>
      <c r="B30" s="134"/>
      <c r="C30" s="134"/>
      <c r="D30" s="134"/>
      <c r="E30" s="134"/>
      <c r="F30" s="134"/>
      <c r="G30" s="134"/>
      <c r="H30" s="82"/>
    </row>
    <row r="31" spans="1:10" ht="14">
      <c r="A31" s="133"/>
      <c r="B31" s="134"/>
      <c r="C31" s="134"/>
      <c r="D31" s="134"/>
      <c r="E31" s="134"/>
      <c r="F31" s="134"/>
      <c r="G31" s="134"/>
      <c r="H31" s="82"/>
    </row>
    <row r="32" spans="1:10" ht="14">
      <c r="A32" s="84" t="s">
        <v>22</v>
      </c>
      <c r="B32" s="154"/>
      <c r="C32" s="154"/>
      <c r="D32" s="154"/>
      <c r="E32" s="154"/>
      <c r="F32" s="154"/>
      <c r="G32" s="154"/>
      <c r="H32" s="82"/>
    </row>
    <row r="33" spans="1:8" ht="14">
      <c r="A33" s="84"/>
      <c r="B33" s="154"/>
      <c r="C33" s="154"/>
      <c r="D33" s="154"/>
      <c r="E33" s="154"/>
      <c r="F33" s="154"/>
      <c r="G33" s="154"/>
      <c r="H33" s="82"/>
    </row>
    <row r="34" spans="1:8" ht="14">
      <c r="A34" s="51">
        <v>1</v>
      </c>
      <c r="B34" s="52"/>
      <c r="C34" s="51">
        <v>3</v>
      </c>
      <c r="D34" s="51">
        <v>4</v>
      </c>
      <c r="E34" s="52"/>
      <c r="F34" s="51">
        <v>6</v>
      </c>
      <c r="G34" s="51">
        <v>7</v>
      </c>
      <c r="H34" s="82"/>
    </row>
    <row r="35" spans="1:8" ht="70">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82"/>
    </row>
    <row r="36" spans="1:8" ht="14">
      <c r="A36" s="105"/>
      <c r="B36" s="106"/>
      <c r="C36" s="92" t="s">
        <v>19</v>
      </c>
      <c r="D36" s="92" t="s">
        <v>19</v>
      </c>
      <c r="E36" s="107"/>
      <c r="F36" s="92" t="s">
        <v>19</v>
      </c>
      <c r="G36" s="92" t="s">
        <v>19</v>
      </c>
      <c r="H36" s="82"/>
    </row>
    <row r="37" spans="1:8" ht="14">
      <c r="A37" s="125">
        <f>YEAR($F$7)</f>
        <v>1900</v>
      </c>
      <c r="B37" s="126"/>
      <c r="C37" s="156"/>
      <c r="D37" s="156"/>
      <c r="E37" s="127"/>
      <c r="F37" s="156"/>
      <c r="G37" s="156"/>
      <c r="H37" s="82"/>
    </row>
    <row r="38" spans="1:8" ht="14">
      <c r="A38" s="128">
        <f>+A37-1</f>
        <v>1899</v>
      </c>
      <c r="B38" s="126"/>
      <c r="C38" s="156"/>
      <c r="D38" s="156"/>
      <c r="E38" s="127"/>
      <c r="F38" s="156"/>
      <c r="G38" s="156"/>
      <c r="H38" s="82"/>
    </row>
    <row r="39" spans="1:8" ht="14">
      <c r="A39" s="128">
        <f t="shared" ref="A39:A46" si="2">+A38-1</f>
        <v>1898</v>
      </c>
      <c r="B39" s="126"/>
      <c r="C39" s="156"/>
      <c r="D39" s="156"/>
      <c r="E39" s="127"/>
      <c r="F39" s="156"/>
      <c r="G39" s="156"/>
      <c r="H39" s="82"/>
    </row>
    <row r="40" spans="1:8" ht="14">
      <c r="A40" s="128">
        <f t="shared" si="2"/>
        <v>1897</v>
      </c>
      <c r="B40" s="126"/>
      <c r="C40" s="156"/>
      <c r="D40" s="156"/>
      <c r="E40" s="127"/>
      <c r="F40" s="156"/>
      <c r="G40" s="156"/>
      <c r="H40" s="82"/>
    </row>
    <row r="41" spans="1:8" ht="14">
      <c r="A41" s="128">
        <f t="shared" si="2"/>
        <v>1896</v>
      </c>
      <c r="B41" s="126"/>
      <c r="C41" s="156"/>
      <c r="D41" s="156"/>
      <c r="E41" s="127"/>
      <c r="F41" s="156"/>
      <c r="G41" s="156"/>
      <c r="H41" s="82"/>
    </row>
    <row r="42" spans="1:8" ht="14">
      <c r="A42" s="128">
        <f t="shared" si="2"/>
        <v>1895</v>
      </c>
      <c r="B42" s="126"/>
      <c r="C42" s="156"/>
      <c r="D42" s="156"/>
      <c r="E42" s="127"/>
      <c r="F42" s="156"/>
      <c r="G42" s="156"/>
      <c r="H42" s="82"/>
    </row>
    <row r="43" spans="1:8" ht="14">
      <c r="A43" s="128">
        <f t="shared" si="2"/>
        <v>1894</v>
      </c>
      <c r="B43" s="126"/>
      <c r="C43" s="156"/>
      <c r="D43" s="156"/>
      <c r="E43" s="127"/>
      <c r="F43" s="156"/>
      <c r="G43" s="156"/>
      <c r="H43" s="82"/>
    </row>
    <row r="44" spans="1:8" ht="14">
      <c r="A44" s="128">
        <f t="shared" si="2"/>
        <v>1893</v>
      </c>
      <c r="B44" s="126"/>
      <c r="C44" s="156"/>
      <c r="D44" s="156"/>
      <c r="E44" s="127"/>
      <c r="F44" s="156"/>
      <c r="G44" s="156"/>
      <c r="H44" s="82"/>
    </row>
    <row r="45" spans="1:8" ht="14">
      <c r="A45" s="128">
        <f t="shared" si="2"/>
        <v>1892</v>
      </c>
      <c r="B45" s="126"/>
      <c r="C45" s="156"/>
      <c r="D45" s="156"/>
      <c r="E45" s="127"/>
      <c r="F45" s="156"/>
      <c r="G45" s="156"/>
      <c r="H45" s="82"/>
    </row>
    <row r="46" spans="1:8" ht="14">
      <c r="A46" s="128">
        <f t="shared" si="2"/>
        <v>1891</v>
      </c>
      <c r="B46" s="126"/>
      <c r="C46" s="156"/>
      <c r="D46" s="156"/>
      <c r="E46" s="127"/>
      <c r="F46" s="156"/>
      <c r="G46" s="156"/>
      <c r="H46" s="82"/>
    </row>
    <row r="47" spans="1:8" ht="14">
      <c r="A47" s="128" t="str">
        <f>TEXT((A46-1),"0")&amp;" &amp; prior"</f>
        <v>1890 &amp; prior</v>
      </c>
      <c r="B47" s="126"/>
      <c r="C47" s="156"/>
      <c r="D47" s="156"/>
      <c r="E47" s="127"/>
      <c r="F47" s="156"/>
      <c r="G47" s="156"/>
      <c r="H47" s="82"/>
    </row>
    <row r="48" spans="1:8" ht="14">
      <c r="A48" s="125" t="s">
        <v>20</v>
      </c>
      <c r="B48" s="126"/>
      <c r="C48" s="156"/>
      <c r="D48" s="156"/>
      <c r="E48" s="127"/>
      <c r="F48" s="156"/>
      <c r="G48" s="156"/>
      <c r="H48" s="82"/>
    </row>
    <row r="49" spans="1:8" ht="14">
      <c r="A49" s="111" t="s">
        <v>21</v>
      </c>
      <c r="B49" s="129"/>
      <c r="C49" s="130">
        <f>SUM(C37:C48)</f>
        <v>0</v>
      </c>
      <c r="D49" s="467"/>
      <c r="E49" s="468"/>
      <c r="F49" s="114">
        <f>SUM(F37:F48)</f>
        <v>0</v>
      </c>
      <c r="G49" s="114">
        <f>SUM(G37:G48)</f>
        <v>0</v>
      </c>
      <c r="H49" s="82"/>
    </row>
    <row r="50" spans="1:8" ht="14">
      <c r="A50" s="155"/>
      <c r="B50" s="155"/>
      <c r="C50" s="81"/>
      <c r="D50" s="81"/>
      <c r="E50" s="81"/>
      <c r="F50" s="81"/>
      <c r="G50" s="81"/>
      <c r="H50" s="82"/>
    </row>
    <row r="51" spans="1:8" ht="14">
      <c r="A51" s="79"/>
      <c r="B51" s="79"/>
      <c r="C51" s="79"/>
      <c r="D51" s="79"/>
      <c r="E51" s="79"/>
      <c r="G51" s="68" t="s">
        <v>129</v>
      </c>
      <c r="H51" s="5"/>
    </row>
    <row r="52" spans="1:8" ht="14">
      <c r="A52" s="79"/>
      <c r="B52" s="79"/>
      <c r="C52" s="79"/>
      <c r="D52" s="79"/>
      <c r="E52" s="79"/>
      <c r="F52" s="79"/>
      <c r="G52" s="116" t="s">
        <v>57</v>
      </c>
      <c r="H52" s="5"/>
    </row>
    <row r="53" spans="1:8" hidden="1"/>
    <row r="54" spans="1:8" hidden="1"/>
    <row r="55" spans="1:8" hidden="1"/>
    <row r="56" spans="1:8" hidden="1"/>
    <row r="57" spans="1:8" hidden="1"/>
    <row r="58" spans="1:8" hidden="1"/>
  </sheetData>
  <sheetProtection password="C3AA" sheet="1" objects="1" scenarios="1"/>
  <mergeCells count="2">
    <mergeCell ref="A1:G1"/>
    <mergeCell ref="D49:E49"/>
  </mergeCells>
  <hyperlinks>
    <hyperlink ref="A1:G1" location="CONTENTS!A1" display="50.32"/>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73"/>
  <sheetViews>
    <sheetView workbookViewId="0">
      <selection activeCell="A11" sqref="A11:F11"/>
    </sheetView>
  </sheetViews>
  <sheetFormatPr defaultColWidth="0" defaultRowHeight="13" zeroHeight="1"/>
  <cols>
    <col min="1" max="1" width="26.796875" style="6" customWidth="1"/>
    <col min="2" max="7" width="20.796875" style="6" customWidth="1"/>
    <col min="8" max="8" width="20.796875" style="6" hidden="1" customWidth="1"/>
    <col min="9" max="16384" width="9.296875" style="6" hidden="1"/>
  </cols>
  <sheetData>
    <row r="1" spans="1:7">
      <c r="A1" s="464" t="s">
        <v>58</v>
      </c>
      <c r="B1" s="464"/>
      <c r="C1" s="464"/>
      <c r="D1" s="464"/>
      <c r="E1" s="464"/>
      <c r="F1" s="464"/>
      <c r="G1" s="464"/>
    </row>
    <row r="2" spans="1:7" ht="15.5">
      <c r="A2" s="72"/>
      <c r="B2" s="72"/>
      <c r="C2" s="72"/>
      <c r="D2" s="72"/>
      <c r="E2" s="72"/>
      <c r="F2" s="72"/>
      <c r="G2" s="73" t="s">
        <v>13</v>
      </c>
    </row>
    <row r="3" spans="1:7" ht="14">
      <c r="A3" s="74" t="str">
        <f>+Cover!A7</f>
        <v>Select Name of Insurer</v>
      </c>
      <c r="B3" s="74"/>
      <c r="C3" s="74"/>
      <c r="D3" s="75"/>
      <c r="E3" s="75"/>
      <c r="F3" s="75"/>
      <c r="G3" s="79"/>
    </row>
    <row r="4" spans="1:7" ht="14">
      <c r="A4" s="77" t="s">
        <v>82</v>
      </c>
      <c r="B4" s="75"/>
      <c r="C4" s="75"/>
      <c r="D4" s="75"/>
      <c r="E4" s="75"/>
      <c r="F4" s="75"/>
      <c r="G4" s="79"/>
    </row>
    <row r="5" spans="1:7">
      <c r="A5" s="79"/>
      <c r="B5" s="79"/>
      <c r="C5" s="79"/>
      <c r="D5" s="79"/>
      <c r="E5" s="79"/>
      <c r="F5" s="79"/>
      <c r="G5" s="79"/>
    </row>
    <row r="6" spans="1:7" ht="14">
      <c r="A6" s="30" t="str">
        <f>CONTENTS!A5</f>
        <v xml:space="preserve">General Insurers Claims Schedules - as at </v>
      </c>
      <c r="B6" s="79"/>
      <c r="C6" s="79"/>
      <c r="D6" s="79"/>
      <c r="E6" s="79"/>
      <c r="F6" s="260">
        <f>CONTENTS!C5</f>
        <v>0</v>
      </c>
      <c r="G6" s="79"/>
    </row>
    <row r="7" spans="1:7" ht="14">
      <c r="A7" s="30" t="str">
        <f>CONTENTS!A6</f>
        <v>For Financial Year End:</v>
      </c>
      <c r="B7" s="79"/>
      <c r="C7" s="79"/>
      <c r="D7" s="79"/>
      <c r="E7" s="79"/>
      <c r="F7" s="260">
        <f>CONTENTS!C6</f>
        <v>0</v>
      </c>
      <c r="G7" s="79"/>
    </row>
    <row r="8" spans="1:7" ht="14">
      <c r="A8" s="30"/>
      <c r="B8" s="79"/>
      <c r="C8" s="84"/>
      <c r="D8" s="81"/>
      <c r="E8" s="81"/>
      <c r="F8" s="81"/>
      <c r="G8" s="81"/>
    </row>
    <row r="9" spans="1:7" ht="14">
      <c r="A9" s="80" t="s">
        <v>52</v>
      </c>
      <c r="B9" s="75"/>
      <c r="C9" s="75"/>
      <c r="D9" s="83"/>
      <c r="E9" s="119"/>
      <c r="F9" s="120"/>
      <c r="G9" s="81"/>
    </row>
    <row r="10" spans="1:7" ht="14">
      <c r="A10" s="79"/>
      <c r="B10" s="79"/>
      <c r="C10" s="79"/>
      <c r="D10" s="79"/>
      <c r="E10" s="79"/>
      <c r="F10" s="79"/>
      <c r="G10" s="81"/>
    </row>
    <row r="11" spans="1:7" ht="14">
      <c r="A11" s="30" t="s">
        <v>15</v>
      </c>
      <c r="B11" s="79"/>
      <c r="C11" s="84" t="s">
        <v>32</v>
      </c>
      <c r="D11" s="81"/>
      <c r="E11" s="81"/>
      <c r="F11" s="81"/>
      <c r="G11" s="81"/>
    </row>
    <row r="12" spans="1:7" ht="14">
      <c r="A12" s="84" t="s">
        <v>17</v>
      </c>
      <c r="B12" s="81"/>
      <c r="C12" s="81"/>
      <c r="D12" s="81"/>
      <c r="E12" s="81"/>
      <c r="F12" s="81"/>
      <c r="G12" s="81"/>
    </row>
    <row r="13" spans="1:7" ht="14">
      <c r="A13" s="84"/>
      <c r="B13" s="81"/>
      <c r="C13" s="81"/>
      <c r="D13" s="81"/>
      <c r="E13" s="81"/>
      <c r="F13" s="81"/>
      <c r="G13" s="81"/>
    </row>
    <row r="14" spans="1:7" ht="14">
      <c r="A14" s="86">
        <v>1</v>
      </c>
      <c r="B14" s="87">
        <f t="shared" ref="B14:G14" si="0">+A14+1</f>
        <v>2</v>
      </c>
      <c r="C14" s="87">
        <f t="shared" si="0"/>
        <v>3</v>
      </c>
      <c r="D14" s="87">
        <f t="shared" si="0"/>
        <v>4</v>
      </c>
      <c r="E14" s="87">
        <f t="shared" si="0"/>
        <v>5</v>
      </c>
      <c r="F14" s="87">
        <f t="shared" si="0"/>
        <v>6</v>
      </c>
      <c r="G14" s="87">
        <f t="shared" si="0"/>
        <v>7</v>
      </c>
    </row>
    <row r="15" spans="1:7"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row>
    <row r="16" spans="1:7" ht="14">
      <c r="A16" s="91"/>
      <c r="B16" s="92" t="s">
        <v>18</v>
      </c>
      <c r="C16" s="92" t="s">
        <v>19</v>
      </c>
      <c r="D16" s="92" t="s">
        <v>19</v>
      </c>
      <c r="E16" s="92" t="s">
        <v>18</v>
      </c>
      <c r="F16" s="92" t="s">
        <v>19</v>
      </c>
      <c r="G16" s="92" t="s">
        <v>19</v>
      </c>
    </row>
    <row r="17" spans="1:7" ht="14">
      <c r="A17" s="121">
        <f>YEAR($F$7)</f>
        <v>1900</v>
      </c>
      <c r="B17" s="156"/>
      <c r="C17" s="156"/>
      <c r="D17" s="156"/>
      <c r="E17" s="156"/>
      <c r="F17" s="156"/>
      <c r="G17" s="156"/>
    </row>
    <row r="18" spans="1:7" ht="14">
      <c r="A18" s="122">
        <f>+A17-1</f>
        <v>1899</v>
      </c>
      <c r="B18" s="156"/>
      <c r="C18" s="156"/>
      <c r="D18" s="156"/>
      <c r="E18" s="156"/>
      <c r="F18" s="156"/>
      <c r="G18" s="156"/>
    </row>
    <row r="19" spans="1:7" ht="14">
      <c r="A19" s="122">
        <f t="shared" ref="A19:A26" si="1">+A18-1</f>
        <v>1898</v>
      </c>
      <c r="B19" s="156"/>
      <c r="C19" s="156"/>
      <c r="D19" s="156"/>
      <c r="E19" s="156"/>
      <c r="F19" s="156"/>
      <c r="G19" s="156"/>
    </row>
    <row r="20" spans="1:7" ht="14">
      <c r="A20" s="122">
        <f t="shared" si="1"/>
        <v>1897</v>
      </c>
      <c r="B20" s="156"/>
      <c r="C20" s="156"/>
      <c r="D20" s="156"/>
      <c r="E20" s="156"/>
      <c r="F20" s="156"/>
      <c r="G20" s="156"/>
    </row>
    <row r="21" spans="1:7" ht="14">
      <c r="A21" s="122">
        <f t="shared" si="1"/>
        <v>1896</v>
      </c>
      <c r="B21" s="156"/>
      <c r="C21" s="156"/>
      <c r="D21" s="156"/>
      <c r="E21" s="156"/>
      <c r="F21" s="156"/>
      <c r="G21" s="156"/>
    </row>
    <row r="22" spans="1:7" ht="14">
      <c r="A22" s="122">
        <f t="shared" si="1"/>
        <v>1895</v>
      </c>
      <c r="B22" s="156"/>
      <c r="C22" s="156"/>
      <c r="D22" s="156"/>
      <c r="E22" s="156"/>
      <c r="F22" s="156"/>
      <c r="G22" s="156"/>
    </row>
    <row r="23" spans="1:7" ht="14">
      <c r="A23" s="122">
        <f t="shared" si="1"/>
        <v>1894</v>
      </c>
      <c r="B23" s="156"/>
      <c r="C23" s="156"/>
      <c r="D23" s="156"/>
      <c r="E23" s="156"/>
      <c r="F23" s="156"/>
      <c r="G23" s="156"/>
    </row>
    <row r="24" spans="1:7" ht="14">
      <c r="A24" s="122">
        <f t="shared" si="1"/>
        <v>1893</v>
      </c>
      <c r="B24" s="156"/>
      <c r="C24" s="156"/>
      <c r="D24" s="156"/>
      <c r="E24" s="156"/>
      <c r="F24" s="156"/>
      <c r="G24" s="156"/>
    </row>
    <row r="25" spans="1:7" ht="14">
      <c r="A25" s="122">
        <f t="shared" si="1"/>
        <v>1892</v>
      </c>
      <c r="B25" s="156"/>
      <c r="C25" s="156"/>
      <c r="D25" s="156"/>
      <c r="E25" s="156"/>
      <c r="F25" s="156"/>
      <c r="G25" s="156"/>
    </row>
    <row r="26" spans="1:7" ht="14">
      <c r="A26" s="122">
        <f t="shared" si="1"/>
        <v>1891</v>
      </c>
      <c r="B26" s="156"/>
      <c r="C26" s="156"/>
      <c r="D26" s="156"/>
      <c r="E26" s="156"/>
      <c r="F26" s="156"/>
      <c r="G26" s="156"/>
    </row>
    <row r="27" spans="1:7" ht="14">
      <c r="A27" s="96" t="str">
        <f>TEXT((A26-1),"0")&amp;" &amp; prior"</f>
        <v>1890 &amp; prior</v>
      </c>
      <c r="B27" s="156"/>
      <c r="C27" s="156"/>
      <c r="D27" s="156"/>
      <c r="E27" s="156"/>
      <c r="F27" s="156"/>
      <c r="G27" s="156"/>
    </row>
    <row r="28" spans="1:7" ht="14">
      <c r="A28" s="121" t="s">
        <v>20</v>
      </c>
      <c r="B28" s="156"/>
      <c r="C28" s="156"/>
      <c r="D28" s="156"/>
      <c r="E28" s="156"/>
      <c r="F28" s="156"/>
      <c r="G28" s="156"/>
    </row>
    <row r="29" spans="1:7" ht="14">
      <c r="A29" s="98" t="s">
        <v>21</v>
      </c>
      <c r="B29" s="283">
        <f>SUM(B17:B28)</f>
        <v>0</v>
      </c>
      <c r="C29" s="283">
        <f>SUM(C17:C28)</f>
        <v>0</v>
      </c>
      <c r="D29" s="284"/>
      <c r="E29" s="283">
        <f>SUM(E17:E28)</f>
        <v>0</v>
      </c>
      <c r="F29" s="283">
        <f>SUM(F17:F28)</f>
        <v>0</v>
      </c>
      <c r="G29" s="283">
        <f>SUM(G17:G28)</f>
        <v>0</v>
      </c>
    </row>
    <row r="30" spans="1:7" ht="14">
      <c r="A30" s="133"/>
      <c r="B30" s="134"/>
      <c r="C30" s="134"/>
      <c r="D30" s="134"/>
      <c r="E30" s="134"/>
      <c r="F30" s="134"/>
      <c r="G30" s="134"/>
    </row>
    <row r="31" spans="1:7" ht="14">
      <c r="A31" s="133"/>
      <c r="B31" s="134"/>
      <c r="C31" s="134"/>
      <c r="D31" s="134"/>
      <c r="E31" s="134"/>
      <c r="F31" s="134"/>
      <c r="G31" s="134"/>
    </row>
    <row r="32" spans="1:7" ht="14">
      <c r="A32" s="84" t="s">
        <v>33</v>
      </c>
      <c r="B32" s="135"/>
      <c r="C32" s="135"/>
      <c r="D32" s="136"/>
      <c r="E32" s="135"/>
      <c r="F32" s="135"/>
      <c r="G32" s="135"/>
    </row>
    <row r="33" spans="1:7" ht="14">
      <c r="A33" s="84"/>
      <c r="B33" s="135"/>
      <c r="C33" s="135"/>
      <c r="D33" s="136"/>
      <c r="E33" s="135"/>
      <c r="F33" s="135"/>
      <c r="G33" s="135"/>
    </row>
    <row r="34" spans="1:7" ht="14">
      <c r="A34" s="137" t="s">
        <v>34</v>
      </c>
      <c r="B34" s="138"/>
      <c r="C34" s="139" t="s">
        <v>35</v>
      </c>
      <c r="D34" s="87" t="s">
        <v>36</v>
      </c>
      <c r="E34" s="138"/>
      <c r="F34" s="139" t="s">
        <v>37</v>
      </c>
      <c r="G34" s="138"/>
    </row>
    <row r="35" spans="1:7" ht="84">
      <c r="A35" s="88" t="str">
        <f>"Figures grouped by Accident Year ending "&amp;TEXT($F$7,"dd-mmm")</f>
        <v>Figures grouped by Accident Year ending 00-Jan</v>
      </c>
      <c r="B35" s="140"/>
      <c r="C35" s="141" t="str">
        <f>+"Claim Payments Recovered during "&amp;YEAR($F$7)</f>
        <v>Claim Payments Recovered during 1900</v>
      </c>
      <c r="D35" s="88" t="str">
        <f>+"Cumulative Recoveries from accident year to end of financial year "&amp;YEAR($F$7)</f>
        <v>Cumulative Recoveries from accident year to end of financial year 1900</v>
      </c>
      <c r="E35" s="142"/>
      <c r="F35" s="89" t="str">
        <f>"Case Reserves for Non-Reinsurance Recoveries Outstanding at end of financial year "&amp;YEAR($F$7)</f>
        <v>Case Reserves for Non-Reinsurance Recoveries Outstanding at end of financial year 1900</v>
      </c>
      <c r="G35" s="143"/>
    </row>
    <row r="36" spans="1:7" ht="14">
      <c r="A36" s="144"/>
      <c r="B36" s="145"/>
      <c r="C36" s="92" t="s">
        <v>19</v>
      </c>
      <c r="D36" s="92" t="s">
        <v>19</v>
      </c>
      <c r="E36" s="146"/>
      <c r="F36" s="92" t="s">
        <v>19</v>
      </c>
      <c r="G36" s="147"/>
    </row>
    <row r="37" spans="1:7" ht="14">
      <c r="A37" s="125">
        <f>YEAR($F$7)</f>
        <v>1900</v>
      </c>
      <c r="B37" s="148"/>
      <c r="C37" s="156"/>
      <c r="D37" s="156"/>
      <c r="E37" s="148"/>
      <c r="F37" s="156"/>
      <c r="G37" s="143"/>
    </row>
    <row r="38" spans="1:7" ht="14">
      <c r="A38" s="128">
        <f>+A37-1</f>
        <v>1899</v>
      </c>
      <c r="B38" s="148"/>
      <c r="C38" s="156"/>
      <c r="D38" s="156"/>
      <c r="E38" s="148"/>
      <c r="F38" s="156"/>
      <c r="G38" s="143"/>
    </row>
    <row r="39" spans="1:7" ht="14">
      <c r="A39" s="128">
        <f t="shared" ref="A39:A46" si="2">+A38-1</f>
        <v>1898</v>
      </c>
      <c r="B39" s="148"/>
      <c r="C39" s="156"/>
      <c r="D39" s="156"/>
      <c r="E39" s="148"/>
      <c r="F39" s="156"/>
      <c r="G39" s="143"/>
    </row>
    <row r="40" spans="1:7" ht="14">
      <c r="A40" s="128">
        <f t="shared" si="2"/>
        <v>1897</v>
      </c>
      <c r="B40" s="148"/>
      <c r="C40" s="156"/>
      <c r="D40" s="156"/>
      <c r="E40" s="148"/>
      <c r="F40" s="156"/>
      <c r="G40" s="143"/>
    </row>
    <row r="41" spans="1:7" ht="14">
      <c r="A41" s="128">
        <f t="shared" si="2"/>
        <v>1896</v>
      </c>
      <c r="B41" s="148"/>
      <c r="C41" s="156"/>
      <c r="D41" s="156"/>
      <c r="E41" s="148"/>
      <c r="F41" s="156"/>
      <c r="G41" s="143"/>
    </row>
    <row r="42" spans="1:7" ht="14">
      <c r="A42" s="128">
        <f t="shared" si="2"/>
        <v>1895</v>
      </c>
      <c r="B42" s="148"/>
      <c r="C42" s="156"/>
      <c r="D42" s="156"/>
      <c r="E42" s="148"/>
      <c r="F42" s="156"/>
      <c r="G42" s="143"/>
    </row>
    <row r="43" spans="1:7" ht="14">
      <c r="A43" s="128">
        <f t="shared" si="2"/>
        <v>1894</v>
      </c>
      <c r="B43" s="148"/>
      <c r="C43" s="156"/>
      <c r="D43" s="156"/>
      <c r="E43" s="148"/>
      <c r="F43" s="156"/>
      <c r="G43" s="143"/>
    </row>
    <row r="44" spans="1:7" ht="14">
      <c r="A44" s="128">
        <f t="shared" si="2"/>
        <v>1893</v>
      </c>
      <c r="B44" s="148"/>
      <c r="C44" s="156"/>
      <c r="D44" s="156"/>
      <c r="E44" s="148"/>
      <c r="F44" s="156"/>
      <c r="G44" s="143"/>
    </row>
    <row r="45" spans="1:7" ht="14">
      <c r="A45" s="128">
        <f t="shared" si="2"/>
        <v>1892</v>
      </c>
      <c r="B45" s="148"/>
      <c r="C45" s="156"/>
      <c r="D45" s="156"/>
      <c r="E45" s="148"/>
      <c r="F45" s="156"/>
      <c r="G45" s="143"/>
    </row>
    <row r="46" spans="1:7" ht="14">
      <c r="A46" s="128">
        <f t="shared" si="2"/>
        <v>1891</v>
      </c>
      <c r="B46" s="148"/>
      <c r="C46" s="156"/>
      <c r="D46" s="156"/>
      <c r="E46" s="148"/>
      <c r="F46" s="156"/>
      <c r="G46" s="143"/>
    </row>
    <row r="47" spans="1:7" ht="14">
      <c r="A47" s="128" t="str">
        <f>TEXT((A46-1),"0")&amp;" &amp; prior"</f>
        <v>1890 &amp; prior</v>
      </c>
      <c r="B47" s="148"/>
      <c r="C47" s="156"/>
      <c r="D47" s="156"/>
      <c r="E47" s="148"/>
      <c r="F47" s="156"/>
      <c r="G47" s="143"/>
    </row>
    <row r="48" spans="1:7" ht="14">
      <c r="A48" s="125" t="s">
        <v>20</v>
      </c>
      <c r="B48" s="148"/>
      <c r="C48" s="156"/>
      <c r="D48" s="156"/>
      <c r="E48" s="148"/>
      <c r="F48" s="156"/>
      <c r="G48" s="143"/>
    </row>
    <row r="49" spans="1:7" ht="14">
      <c r="A49" s="149" t="s">
        <v>21</v>
      </c>
      <c r="B49" s="150"/>
      <c r="C49" s="151">
        <f>SUM(C37:C48)</f>
        <v>0</v>
      </c>
      <c r="D49" s="469"/>
      <c r="E49" s="468"/>
      <c r="F49" s="152">
        <f>SUM(F37:F48)</f>
        <v>0</v>
      </c>
      <c r="G49" s="143"/>
    </row>
    <row r="50" spans="1:7" ht="14">
      <c r="A50" s="153"/>
      <c r="B50" s="135"/>
      <c r="C50" s="135"/>
      <c r="D50" s="136"/>
      <c r="E50" s="135"/>
      <c r="F50" s="135"/>
      <c r="G50" s="135"/>
    </row>
    <row r="51" spans="1:7" ht="14">
      <c r="A51" s="133"/>
      <c r="B51" s="134"/>
      <c r="C51" s="134"/>
      <c r="D51" s="134"/>
      <c r="E51" s="134"/>
      <c r="F51" s="134"/>
      <c r="G51" s="134"/>
    </row>
    <row r="52" spans="1:7" ht="14">
      <c r="A52" s="84" t="s">
        <v>22</v>
      </c>
      <c r="B52" s="154"/>
      <c r="C52" s="154"/>
      <c r="D52" s="154"/>
      <c r="E52" s="154"/>
      <c r="F52" s="154"/>
      <c r="G52" s="154"/>
    </row>
    <row r="53" spans="1:7" ht="14">
      <c r="A53" s="84"/>
      <c r="B53" s="154"/>
      <c r="C53" s="154"/>
      <c r="D53" s="154"/>
      <c r="E53" s="154"/>
      <c r="F53" s="154"/>
      <c r="G53" s="154"/>
    </row>
    <row r="54" spans="1:7" ht="14">
      <c r="A54" s="51">
        <v>1</v>
      </c>
      <c r="B54" s="52"/>
      <c r="C54" s="51">
        <v>3</v>
      </c>
      <c r="D54" s="51">
        <v>4</v>
      </c>
      <c r="E54" s="52"/>
      <c r="F54" s="51">
        <v>6</v>
      </c>
      <c r="G54" s="51">
        <v>7</v>
      </c>
    </row>
    <row r="55" spans="1:7" ht="70">
      <c r="A55" s="88" t="str">
        <f>"Figures grouped by Accident Year ending "&amp;TEXT($F$7,"dd-mmm")</f>
        <v>Figures grouped by Accident Year ending 00-Jan</v>
      </c>
      <c r="B55" s="102"/>
      <c r="C55" s="89" t="str">
        <f>+"Net Claim Payments during "&amp;YEAR($F$7)</f>
        <v>Net Claim Payments during 1900</v>
      </c>
      <c r="D55" s="88" t="str">
        <f>+"Cumulative Net Claim Payments from accident year to end of financial year "&amp;YEAR($F$7)</f>
        <v>Cumulative Net Claim Payments from accident year to end of financial year 1900</v>
      </c>
      <c r="E55" s="103"/>
      <c r="F55" s="89" t="str">
        <f>"Net Case Reserves on Claims Outstanding at end of financial year "&amp;YEAR($F$7)</f>
        <v>Net Case Reserves on Claims Outstanding at end of financial year 1900</v>
      </c>
      <c r="G55" s="89" t="str">
        <f>"Net IBNR Reserve at end of financial year "&amp;YEAR($F$7)</f>
        <v>Net IBNR Reserve at end of financial year 1900</v>
      </c>
    </row>
    <row r="56" spans="1:7" ht="14">
      <c r="A56" s="105"/>
      <c r="B56" s="106"/>
      <c r="C56" s="92" t="s">
        <v>19</v>
      </c>
      <c r="D56" s="92" t="s">
        <v>19</v>
      </c>
      <c r="E56" s="146"/>
      <c r="F56" s="92" t="s">
        <v>19</v>
      </c>
      <c r="G56" s="92" t="s">
        <v>19</v>
      </c>
    </row>
    <row r="57" spans="1:7" ht="14">
      <c r="A57" s="125">
        <f>YEAR($F$7)</f>
        <v>1900</v>
      </c>
      <c r="B57" s="126"/>
      <c r="C57" s="156"/>
      <c r="D57" s="156"/>
      <c r="E57" s="127"/>
      <c r="F57" s="156"/>
      <c r="G57" s="156"/>
    </row>
    <row r="58" spans="1:7" ht="14">
      <c r="A58" s="128">
        <f>+A57-1</f>
        <v>1899</v>
      </c>
      <c r="B58" s="126"/>
      <c r="C58" s="156"/>
      <c r="D58" s="156"/>
      <c r="E58" s="127"/>
      <c r="F58" s="156"/>
      <c r="G58" s="156"/>
    </row>
    <row r="59" spans="1:7" ht="14">
      <c r="A59" s="128">
        <f t="shared" ref="A59:A66" si="3">+A58-1</f>
        <v>1898</v>
      </c>
      <c r="B59" s="126"/>
      <c r="C59" s="156"/>
      <c r="D59" s="156"/>
      <c r="E59" s="127"/>
      <c r="F59" s="156"/>
      <c r="G59" s="156"/>
    </row>
    <row r="60" spans="1:7" ht="14">
      <c r="A60" s="128">
        <f t="shared" si="3"/>
        <v>1897</v>
      </c>
      <c r="B60" s="126"/>
      <c r="C60" s="156"/>
      <c r="D60" s="156"/>
      <c r="E60" s="127"/>
      <c r="F60" s="156"/>
      <c r="G60" s="156"/>
    </row>
    <row r="61" spans="1:7" ht="14">
      <c r="A61" s="128">
        <f t="shared" si="3"/>
        <v>1896</v>
      </c>
      <c r="B61" s="126"/>
      <c r="C61" s="156"/>
      <c r="D61" s="156"/>
      <c r="E61" s="127"/>
      <c r="F61" s="156"/>
      <c r="G61" s="156"/>
    </row>
    <row r="62" spans="1:7" ht="14">
      <c r="A62" s="128">
        <f t="shared" si="3"/>
        <v>1895</v>
      </c>
      <c r="B62" s="126"/>
      <c r="C62" s="156"/>
      <c r="D62" s="156"/>
      <c r="E62" s="127"/>
      <c r="F62" s="156"/>
      <c r="G62" s="156"/>
    </row>
    <row r="63" spans="1:7" ht="14">
      <c r="A63" s="128">
        <f t="shared" si="3"/>
        <v>1894</v>
      </c>
      <c r="B63" s="126"/>
      <c r="C63" s="156"/>
      <c r="D63" s="156"/>
      <c r="E63" s="127"/>
      <c r="F63" s="156"/>
      <c r="G63" s="156"/>
    </row>
    <row r="64" spans="1:7" ht="14">
      <c r="A64" s="128">
        <f t="shared" si="3"/>
        <v>1893</v>
      </c>
      <c r="B64" s="126"/>
      <c r="C64" s="156"/>
      <c r="D64" s="156"/>
      <c r="E64" s="127"/>
      <c r="F64" s="156"/>
      <c r="G64" s="156"/>
    </row>
    <row r="65" spans="1:7" ht="14">
      <c r="A65" s="128">
        <f t="shared" si="3"/>
        <v>1892</v>
      </c>
      <c r="B65" s="126"/>
      <c r="C65" s="156"/>
      <c r="D65" s="156"/>
      <c r="E65" s="127"/>
      <c r="F65" s="156"/>
      <c r="G65" s="156"/>
    </row>
    <row r="66" spans="1:7" ht="14">
      <c r="A66" s="128">
        <f t="shared" si="3"/>
        <v>1891</v>
      </c>
      <c r="B66" s="126"/>
      <c r="C66" s="156"/>
      <c r="D66" s="156"/>
      <c r="E66" s="127"/>
      <c r="F66" s="156"/>
      <c r="G66" s="156"/>
    </row>
    <row r="67" spans="1:7" ht="14">
      <c r="A67" s="128" t="str">
        <f>TEXT((A66-1),"0")&amp;" &amp; prior"</f>
        <v>1890 &amp; prior</v>
      </c>
      <c r="B67" s="126"/>
      <c r="C67" s="156"/>
      <c r="D67" s="156"/>
      <c r="E67" s="127"/>
      <c r="F67" s="156"/>
      <c r="G67" s="156"/>
    </row>
    <row r="68" spans="1:7" ht="14">
      <c r="A68" s="125" t="s">
        <v>20</v>
      </c>
      <c r="B68" s="126"/>
      <c r="C68" s="156"/>
      <c r="D68" s="156"/>
      <c r="E68" s="127"/>
      <c r="F68" s="156"/>
      <c r="G68" s="156"/>
    </row>
    <row r="69" spans="1:7" ht="14">
      <c r="A69" s="111" t="s">
        <v>21</v>
      </c>
      <c r="B69" s="129"/>
      <c r="C69" s="130">
        <f>SUM(C57:C68)</f>
        <v>0</v>
      </c>
      <c r="D69" s="467"/>
      <c r="E69" s="468"/>
      <c r="F69" s="114">
        <f>SUM(F57:F68)</f>
        <v>0</v>
      </c>
      <c r="G69" s="114">
        <f>SUM(G57:G68)</f>
        <v>0</v>
      </c>
    </row>
    <row r="70" spans="1:7" ht="14">
      <c r="A70" s="155"/>
      <c r="B70" s="155"/>
      <c r="C70" s="81"/>
      <c r="D70" s="81"/>
      <c r="E70" s="81"/>
      <c r="F70" s="81"/>
      <c r="G70" s="81"/>
    </row>
    <row r="71" spans="1:7" ht="14">
      <c r="A71" s="79"/>
      <c r="B71" s="79"/>
      <c r="C71" s="79"/>
      <c r="D71" s="79"/>
      <c r="E71" s="79"/>
      <c r="F71" s="79"/>
      <c r="G71" s="68" t="s">
        <v>129</v>
      </c>
    </row>
    <row r="72" spans="1:7" ht="14">
      <c r="A72" s="79"/>
      <c r="B72" s="79"/>
      <c r="C72" s="79"/>
      <c r="D72" s="79"/>
      <c r="E72" s="79"/>
      <c r="F72" s="75"/>
      <c r="G72" s="116" t="s">
        <v>59</v>
      </c>
    </row>
    <row r="73" spans="1:7" hidden="1"/>
  </sheetData>
  <sheetProtection password="C3AA" sheet="1" objects="1" scenarios="1"/>
  <mergeCells count="3">
    <mergeCell ref="A1:G1"/>
    <mergeCell ref="D49:E49"/>
    <mergeCell ref="D69:E69"/>
  </mergeCells>
  <hyperlinks>
    <hyperlink ref="A1:G1" location="CONTENTS!A1" display="50.33"/>
  </hyperlinks>
  <pageMargins left="0.51181102362204722" right="0" top="0.51181102362204722" bottom="0.51181102362204722" header="0.31496062992125984" footer="0.31496062992125984"/>
  <pageSetup paperSize="9" scale="59" orientation="portrait" r:id="rId1"/>
  <headerFooter>
    <oddFooter>&amp;F&amp;RPage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53"/>
  <sheetViews>
    <sheetView zoomScaleNormal="100" workbookViewId="0">
      <selection activeCell="A11" sqref="A11:F11"/>
    </sheetView>
  </sheetViews>
  <sheetFormatPr defaultColWidth="0" defaultRowHeight="13" zeroHeight="1"/>
  <cols>
    <col min="1" max="1" width="26.796875" style="177" customWidth="1"/>
    <col min="2" max="7" width="20.796875" style="177" customWidth="1"/>
    <col min="8" max="8" width="26.796875" style="6" hidden="1" customWidth="1"/>
    <col min="9" max="16384" width="9.296875" style="6" hidden="1"/>
  </cols>
  <sheetData>
    <row r="1" spans="1:8" ht="14">
      <c r="A1" s="464" t="s">
        <v>60</v>
      </c>
      <c r="B1" s="464"/>
      <c r="C1" s="464"/>
      <c r="D1" s="464"/>
      <c r="E1" s="464"/>
      <c r="F1" s="464"/>
      <c r="G1" s="464"/>
      <c r="H1" s="71"/>
    </row>
    <row r="2" spans="1:8" ht="15.5">
      <c r="A2" s="72"/>
      <c r="B2" s="72"/>
      <c r="C2" s="72"/>
      <c r="D2" s="72"/>
      <c r="E2" s="72"/>
      <c r="F2" s="72"/>
      <c r="G2" s="73" t="s">
        <v>13</v>
      </c>
      <c r="H2" s="72"/>
    </row>
    <row r="3" spans="1:8" ht="14">
      <c r="A3" s="74" t="str">
        <f>+Cover!A7</f>
        <v>Select Name of Insurer</v>
      </c>
      <c r="B3" s="74"/>
      <c r="C3" s="74"/>
      <c r="D3" s="75"/>
      <c r="E3" s="75"/>
      <c r="F3" s="75"/>
      <c r="G3" s="79"/>
      <c r="H3" s="5"/>
    </row>
    <row r="4" spans="1:8" ht="14">
      <c r="A4" s="77" t="s">
        <v>82</v>
      </c>
      <c r="B4" s="75"/>
      <c r="C4" s="75"/>
      <c r="D4" s="75"/>
      <c r="E4" s="75"/>
      <c r="F4" s="75"/>
      <c r="G4" s="79"/>
      <c r="H4" s="5"/>
    </row>
    <row r="5" spans="1:8" ht="14">
      <c r="A5" s="77"/>
      <c r="B5" s="75"/>
      <c r="C5" s="75"/>
      <c r="D5" s="75"/>
      <c r="E5" s="75"/>
      <c r="F5" s="75"/>
      <c r="G5" s="176"/>
      <c r="H5" s="5"/>
    </row>
    <row r="6" spans="1:8" ht="14">
      <c r="A6" s="77" t="str">
        <f>CONTENTS!A5</f>
        <v xml:space="preserve">General Insurers Claims Schedules - as at </v>
      </c>
      <c r="B6" s="75"/>
      <c r="C6" s="75"/>
      <c r="D6" s="75"/>
      <c r="E6" s="75"/>
      <c r="F6" s="260">
        <f>CONTENTS!C5</f>
        <v>0</v>
      </c>
      <c r="G6" s="176"/>
      <c r="H6" s="5"/>
    </row>
    <row r="7" spans="1:8" ht="14">
      <c r="A7" s="30" t="str">
        <f>CONTENTS!A6</f>
        <v>For Financial Year End:</v>
      </c>
      <c r="B7" s="79"/>
      <c r="C7" s="79"/>
      <c r="D7" s="79"/>
      <c r="E7" s="79"/>
      <c r="F7" s="260">
        <f>CONTENTS!C6</f>
        <v>0</v>
      </c>
      <c r="G7" s="79"/>
      <c r="H7" s="5"/>
    </row>
    <row r="8" spans="1:8" ht="14">
      <c r="A8" s="30"/>
      <c r="B8" s="79"/>
      <c r="C8" s="84"/>
      <c r="D8" s="81"/>
      <c r="E8" s="81"/>
      <c r="F8" s="79"/>
      <c r="G8" s="81"/>
      <c r="H8" s="5"/>
    </row>
    <row r="9" spans="1:8" ht="14">
      <c r="A9" s="80" t="s">
        <v>52</v>
      </c>
      <c r="B9" s="75"/>
      <c r="C9" s="75"/>
      <c r="D9" s="83"/>
      <c r="E9" s="119"/>
      <c r="F9" s="120"/>
      <c r="G9" s="81"/>
      <c r="H9" s="5"/>
    </row>
    <row r="10" spans="1:8" ht="14">
      <c r="A10" s="30"/>
      <c r="B10" s="131"/>
      <c r="C10" s="84"/>
      <c r="D10" s="81"/>
      <c r="E10" s="81"/>
      <c r="F10" s="81"/>
      <c r="G10" s="81"/>
      <c r="H10" s="5"/>
    </row>
    <row r="11" spans="1:8" ht="14">
      <c r="A11" s="30" t="s">
        <v>15</v>
      </c>
      <c r="B11" s="79"/>
      <c r="C11" s="84" t="s">
        <v>40</v>
      </c>
      <c r="D11" s="81"/>
      <c r="E11" s="81"/>
      <c r="F11" s="81"/>
      <c r="G11" s="81"/>
      <c r="H11" s="82"/>
    </row>
    <row r="12" spans="1:8" ht="14">
      <c r="A12" s="84" t="s">
        <v>17</v>
      </c>
      <c r="B12" s="81"/>
      <c r="C12" s="81"/>
      <c r="D12" s="81"/>
      <c r="E12" s="81"/>
      <c r="F12" s="81"/>
      <c r="G12" s="81"/>
      <c r="H12" s="82"/>
    </row>
    <row r="13" spans="1:8" ht="14">
      <c r="A13" s="84"/>
      <c r="B13" s="81"/>
      <c r="C13" s="81"/>
      <c r="D13" s="81"/>
      <c r="E13" s="81"/>
      <c r="F13" s="81"/>
      <c r="G13" s="81"/>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8" ht="14">
      <c r="A17" s="121">
        <f>YEAR($F$7)</f>
        <v>1900</v>
      </c>
      <c r="B17" s="156"/>
      <c r="C17" s="156"/>
      <c r="D17" s="156"/>
      <c r="E17" s="156"/>
      <c r="F17" s="156"/>
      <c r="G17" s="156"/>
      <c r="H17" s="82"/>
    </row>
    <row r="18" spans="1:8" ht="14">
      <c r="A18" s="122">
        <f>+A17-1</f>
        <v>1899</v>
      </c>
      <c r="B18" s="156"/>
      <c r="C18" s="156"/>
      <c r="D18" s="156"/>
      <c r="E18" s="156"/>
      <c r="F18" s="156"/>
      <c r="G18" s="156"/>
      <c r="H18" s="82"/>
    </row>
    <row r="19" spans="1:8" ht="14">
      <c r="A19" s="122">
        <f t="shared" ref="A19:A26" si="1">+A18-1</f>
        <v>1898</v>
      </c>
      <c r="B19" s="156"/>
      <c r="C19" s="156"/>
      <c r="D19" s="156"/>
      <c r="E19" s="156"/>
      <c r="F19" s="156"/>
      <c r="G19" s="156"/>
      <c r="H19" s="82"/>
    </row>
    <row r="20" spans="1:8" ht="14">
      <c r="A20" s="122">
        <f t="shared" si="1"/>
        <v>1897</v>
      </c>
      <c r="B20" s="156"/>
      <c r="C20" s="156"/>
      <c r="D20" s="156"/>
      <c r="E20" s="156"/>
      <c r="F20" s="156"/>
      <c r="G20" s="156"/>
      <c r="H20" s="82"/>
    </row>
    <row r="21" spans="1:8" ht="14">
      <c r="A21" s="122">
        <f t="shared" si="1"/>
        <v>1896</v>
      </c>
      <c r="B21" s="156"/>
      <c r="C21" s="156"/>
      <c r="D21" s="156"/>
      <c r="E21" s="156"/>
      <c r="F21" s="156"/>
      <c r="G21" s="156"/>
      <c r="H21" s="82"/>
    </row>
    <row r="22" spans="1:8" ht="14">
      <c r="A22" s="122">
        <f t="shared" si="1"/>
        <v>1895</v>
      </c>
      <c r="B22" s="156"/>
      <c r="C22" s="156"/>
      <c r="D22" s="156"/>
      <c r="E22" s="156"/>
      <c r="F22" s="156"/>
      <c r="G22" s="156"/>
      <c r="H22" s="82"/>
    </row>
    <row r="23" spans="1:8" ht="14">
      <c r="A23" s="122">
        <f t="shared" si="1"/>
        <v>1894</v>
      </c>
      <c r="B23" s="156"/>
      <c r="C23" s="156"/>
      <c r="D23" s="156"/>
      <c r="E23" s="156"/>
      <c r="F23" s="156"/>
      <c r="G23" s="156"/>
      <c r="H23" s="82"/>
    </row>
    <row r="24" spans="1:8" ht="14">
      <c r="A24" s="122">
        <f t="shared" si="1"/>
        <v>1893</v>
      </c>
      <c r="B24" s="156"/>
      <c r="C24" s="156"/>
      <c r="D24" s="156"/>
      <c r="E24" s="156"/>
      <c r="F24" s="156"/>
      <c r="G24" s="156"/>
      <c r="H24" s="82"/>
    </row>
    <row r="25" spans="1:8" ht="14">
      <c r="A25" s="122">
        <f t="shared" si="1"/>
        <v>1892</v>
      </c>
      <c r="B25" s="156"/>
      <c r="C25" s="156"/>
      <c r="D25" s="156"/>
      <c r="E25" s="156"/>
      <c r="F25" s="156"/>
      <c r="G25" s="156"/>
      <c r="H25" s="82"/>
    </row>
    <row r="26" spans="1:8" ht="14">
      <c r="A26" s="122">
        <f t="shared" si="1"/>
        <v>1891</v>
      </c>
      <c r="B26" s="156"/>
      <c r="C26" s="156"/>
      <c r="D26" s="156"/>
      <c r="E26" s="156"/>
      <c r="F26" s="156"/>
      <c r="G26" s="156"/>
      <c r="H26" s="82"/>
    </row>
    <row r="27" spans="1:8" ht="14">
      <c r="A27" s="96" t="str">
        <f>TEXT((A26-1),"0")&amp;" &amp; prior"</f>
        <v>1890 &amp; prior</v>
      </c>
      <c r="B27" s="156"/>
      <c r="C27" s="156"/>
      <c r="D27" s="156"/>
      <c r="E27" s="156"/>
      <c r="F27" s="156"/>
      <c r="G27" s="156"/>
      <c r="H27" s="82"/>
    </row>
    <row r="28" spans="1:8" ht="14">
      <c r="A28" s="121" t="s">
        <v>20</v>
      </c>
      <c r="B28" s="156"/>
      <c r="C28" s="156"/>
      <c r="D28" s="156"/>
      <c r="E28" s="156"/>
      <c r="F28" s="156"/>
      <c r="G28" s="156"/>
      <c r="H28" s="82"/>
    </row>
    <row r="29" spans="1:8" ht="14">
      <c r="A29" s="98" t="s">
        <v>21</v>
      </c>
      <c r="B29" s="283">
        <f>SUM(B17:B28)</f>
        <v>0</v>
      </c>
      <c r="C29" s="283">
        <f>SUM(C17:C28)</f>
        <v>0</v>
      </c>
      <c r="D29" s="284"/>
      <c r="E29" s="283">
        <f>SUM(E17:E28)</f>
        <v>0</v>
      </c>
      <c r="F29" s="283">
        <f>SUM(F17:F28)</f>
        <v>0</v>
      </c>
      <c r="G29" s="283">
        <f>SUM(G17:G28)</f>
        <v>0</v>
      </c>
      <c r="H29" s="82"/>
    </row>
    <row r="30" spans="1:8" ht="14">
      <c r="A30" s="133"/>
      <c r="B30" s="134"/>
      <c r="C30" s="134"/>
      <c r="D30" s="134"/>
      <c r="E30" s="134"/>
      <c r="F30" s="134"/>
      <c r="G30" s="134"/>
      <c r="H30" s="82"/>
    </row>
    <row r="31" spans="1:8" ht="14">
      <c r="A31" s="133"/>
      <c r="B31" s="134"/>
      <c r="C31" s="134"/>
      <c r="D31" s="134"/>
      <c r="E31" s="134"/>
      <c r="F31" s="134"/>
      <c r="G31" s="134"/>
      <c r="H31" s="82"/>
    </row>
    <row r="32" spans="1:8" ht="14">
      <c r="A32" s="84" t="s">
        <v>22</v>
      </c>
      <c r="B32" s="154"/>
      <c r="C32" s="154"/>
      <c r="D32" s="154"/>
      <c r="E32" s="154"/>
      <c r="F32" s="154"/>
      <c r="G32" s="154"/>
      <c r="H32" s="82"/>
    </row>
    <row r="33" spans="1:8" ht="14">
      <c r="A33" s="84"/>
      <c r="B33" s="154"/>
      <c r="C33" s="154"/>
      <c r="D33" s="154"/>
      <c r="E33" s="154"/>
      <c r="F33" s="154"/>
      <c r="G33" s="154"/>
      <c r="H33" s="82"/>
    </row>
    <row r="34" spans="1:8" ht="14">
      <c r="A34" s="51">
        <v>1</v>
      </c>
      <c r="B34" s="52"/>
      <c r="C34" s="51">
        <v>3</v>
      </c>
      <c r="D34" s="51">
        <v>4</v>
      </c>
      <c r="E34" s="52"/>
      <c r="F34" s="51">
        <v>6</v>
      </c>
      <c r="G34" s="51">
        <v>7</v>
      </c>
      <c r="H34" s="82"/>
    </row>
    <row r="35" spans="1:8" ht="70">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82"/>
    </row>
    <row r="36" spans="1:8" ht="14">
      <c r="A36" s="105"/>
      <c r="B36" s="106"/>
      <c r="C36" s="92" t="s">
        <v>19</v>
      </c>
      <c r="D36" s="92" t="s">
        <v>19</v>
      </c>
      <c r="E36" s="107"/>
      <c r="F36" s="92" t="s">
        <v>19</v>
      </c>
      <c r="G36" s="92" t="s">
        <v>19</v>
      </c>
      <c r="H36" s="82"/>
    </row>
    <row r="37" spans="1:8" ht="14">
      <c r="A37" s="125">
        <f>YEAR($F$7)</f>
        <v>1900</v>
      </c>
      <c r="B37" s="126"/>
      <c r="C37" s="156"/>
      <c r="D37" s="156"/>
      <c r="E37" s="127"/>
      <c r="F37" s="156"/>
      <c r="G37" s="156"/>
      <c r="H37" s="82"/>
    </row>
    <row r="38" spans="1:8" ht="14">
      <c r="A38" s="128">
        <f>+A37-1</f>
        <v>1899</v>
      </c>
      <c r="B38" s="126"/>
      <c r="C38" s="156"/>
      <c r="D38" s="156"/>
      <c r="E38" s="127"/>
      <c r="F38" s="156"/>
      <c r="G38" s="156"/>
      <c r="H38" s="82"/>
    </row>
    <row r="39" spans="1:8" ht="14">
      <c r="A39" s="128">
        <f t="shared" ref="A39:A46" si="2">+A38-1</f>
        <v>1898</v>
      </c>
      <c r="B39" s="126"/>
      <c r="C39" s="156"/>
      <c r="D39" s="156"/>
      <c r="E39" s="127"/>
      <c r="F39" s="156"/>
      <c r="G39" s="156"/>
      <c r="H39" s="82"/>
    </row>
    <row r="40" spans="1:8" ht="14">
      <c r="A40" s="128">
        <f t="shared" si="2"/>
        <v>1897</v>
      </c>
      <c r="B40" s="126"/>
      <c r="C40" s="156"/>
      <c r="D40" s="156"/>
      <c r="E40" s="127"/>
      <c r="F40" s="156"/>
      <c r="G40" s="156"/>
      <c r="H40" s="82"/>
    </row>
    <row r="41" spans="1:8" ht="14">
      <c r="A41" s="128">
        <f t="shared" si="2"/>
        <v>1896</v>
      </c>
      <c r="B41" s="126"/>
      <c r="C41" s="156"/>
      <c r="D41" s="156"/>
      <c r="E41" s="127"/>
      <c r="F41" s="156"/>
      <c r="G41" s="156"/>
      <c r="H41" s="82"/>
    </row>
    <row r="42" spans="1:8" ht="14">
      <c r="A42" s="128">
        <f t="shared" si="2"/>
        <v>1895</v>
      </c>
      <c r="B42" s="126"/>
      <c r="C42" s="156"/>
      <c r="D42" s="156"/>
      <c r="E42" s="127"/>
      <c r="F42" s="156"/>
      <c r="G42" s="156"/>
      <c r="H42" s="82"/>
    </row>
    <row r="43" spans="1:8" ht="14">
      <c r="A43" s="128">
        <f t="shared" si="2"/>
        <v>1894</v>
      </c>
      <c r="B43" s="126"/>
      <c r="C43" s="156"/>
      <c r="D43" s="156"/>
      <c r="E43" s="127"/>
      <c r="F43" s="156"/>
      <c r="G43" s="156"/>
      <c r="H43" s="82"/>
    </row>
    <row r="44" spans="1:8" ht="14">
      <c r="A44" s="128">
        <f t="shared" si="2"/>
        <v>1893</v>
      </c>
      <c r="B44" s="126"/>
      <c r="C44" s="156"/>
      <c r="D44" s="156"/>
      <c r="E44" s="127"/>
      <c r="F44" s="156"/>
      <c r="G44" s="156"/>
      <c r="H44" s="82"/>
    </row>
    <row r="45" spans="1:8" ht="14">
      <c r="A45" s="128">
        <f t="shared" si="2"/>
        <v>1892</v>
      </c>
      <c r="B45" s="126"/>
      <c r="C45" s="156"/>
      <c r="D45" s="156"/>
      <c r="E45" s="127"/>
      <c r="F45" s="156"/>
      <c r="G45" s="156"/>
      <c r="H45" s="82"/>
    </row>
    <row r="46" spans="1:8" ht="14">
      <c r="A46" s="128">
        <f t="shared" si="2"/>
        <v>1891</v>
      </c>
      <c r="B46" s="126"/>
      <c r="C46" s="156"/>
      <c r="D46" s="156"/>
      <c r="E46" s="127"/>
      <c r="F46" s="156"/>
      <c r="G46" s="156"/>
      <c r="H46" s="82"/>
    </row>
    <row r="47" spans="1:8" ht="14">
      <c r="A47" s="128" t="str">
        <f>TEXT((A46-1),"0")&amp;" &amp; prior"</f>
        <v>1890 &amp; prior</v>
      </c>
      <c r="B47" s="126"/>
      <c r="C47" s="156"/>
      <c r="D47" s="156"/>
      <c r="E47" s="127"/>
      <c r="F47" s="156"/>
      <c r="G47" s="156"/>
      <c r="H47" s="82"/>
    </row>
    <row r="48" spans="1:8" ht="14">
      <c r="A48" s="125" t="s">
        <v>20</v>
      </c>
      <c r="B48" s="126"/>
      <c r="C48" s="156"/>
      <c r="D48" s="156"/>
      <c r="E48" s="127"/>
      <c r="F48" s="156"/>
      <c r="G48" s="156"/>
      <c r="H48" s="82"/>
    </row>
    <row r="49" spans="1:8" ht="14">
      <c r="A49" s="111" t="s">
        <v>21</v>
      </c>
      <c r="B49" s="129"/>
      <c r="C49" s="130">
        <f>SUM(C37:C48)</f>
        <v>0</v>
      </c>
      <c r="D49" s="467"/>
      <c r="E49" s="468"/>
      <c r="F49" s="114">
        <f>SUM(F37:F48)</f>
        <v>0</v>
      </c>
      <c r="G49" s="114">
        <f>SUM(G37:G48)</f>
        <v>0</v>
      </c>
      <c r="H49" s="82"/>
    </row>
    <row r="50" spans="1:8" ht="14">
      <c r="A50" s="155"/>
      <c r="B50" s="155"/>
      <c r="C50" s="81"/>
      <c r="D50" s="81"/>
      <c r="E50" s="81"/>
      <c r="F50" s="81"/>
      <c r="G50" s="81"/>
      <c r="H50" s="82"/>
    </row>
    <row r="51" spans="1:8" customFormat="1" ht="14">
      <c r="A51" s="79"/>
      <c r="B51" s="79"/>
      <c r="C51" s="79"/>
      <c r="D51" s="79"/>
      <c r="E51" s="79"/>
      <c r="F51" s="79"/>
      <c r="G51" s="68" t="s">
        <v>129</v>
      </c>
    </row>
    <row r="52" spans="1:8" ht="14">
      <c r="A52" s="79"/>
      <c r="B52" s="79"/>
      <c r="C52" s="79"/>
      <c r="D52" s="79"/>
      <c r="E52" s="79"/>
      <c r="F52" s="75"/>
      <c r="G52" s="116" t="s">
        <v>61</v>
      </c>
      <c r="H52" s="5"/>
    </row>
    <row r="53" spans="1:8" hidden="1">
      <c r="A53" s="79"/>
      <c r="B53" s="79"/>
      <c r="C53" s="79"/>
      <c r="D53" s="79"/>
      <c r="E53" s="79"/>
      <c r="F53" s="79"/>
      <c r="G53" s="79"/>
      <c r="H53" s="5"/>
    </row>
  </sheetData>
  <sheetProtection password="C3AA" sheet="1" objects="1" scenarios="1"/>
  <mergeCells count="2">
    <mergeCell ref="A1:G1"/>
    <mergeCell ref="D49:E49"/>
  </mergeCells>
  <hyperlinks>
    <hyperlink ref="A1:G1" location="CONTENTS!A1" display="50.34"/>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53"/>
  <sheetViews>
    <sheetView workbookViewId="0">
      <selection activeCell="A11" sqref="A11:F11"/>
    </sheetView>
  </sheetViews>
  <sheetFormatPr defaultColWidth="0" defaultRowHeight="13" zeroHeight="1"/>
  <cols>
    <col min="1" max="1" width="26.796875" style="6" customWidth="1"/>
    <col min="2" max="7" width="20.796875" style="6" customWidth="1"/>
    <col min="8" max="8" width="26.796875" style="6" hidden="1" customWidth="1"/>
    <col min="9" max="16384" width="9.296875" style="6" hidden="1"/>
  </cols>
  <sheetData>
    <row r="1" spans="1:8" ht="14">
      <c r="A1" s="464" t="s">
        <v>62</v>
      </c>
      <c r="B1" s="464"/>
      <c r="C1" s="464"/>
      <c r="D1" s="464"/>
      <c r="E1" s="464"/>
      <c r="F1" s="464"/>
      <c r="G1" s="464"/>
      <c r="H1" s="71"/>
    </row>
    <row r="2" spans="1:8" ht="15.5">
      <c r="A2" s="72"/>
      <c r="B2" s="72"/>
      <c r="C2" s="72"/>
      <c r="D2" s="72"/>
      <c r="E2" s="72"/>
      <c r="F2" s="72"/>
      <c r="G2" s="73" t="s">
        <v>13</v>
      </c>
      <c r="H2" s="72"/>
    </row>
    <row r="3" spans="1:8" ht="14">
      <c r="A3" s="74" t="str">
        <f>+Cover!A7</f>
        <v>Select Name of Insurer</v>
      </c>
      <c r="B3" s="75"/>
      <c r="C3" s="75"/>
      <c r="D3" s="83"/>
      <c r="E3" s="83"/>
      <c r="F3" s="83"/>
      <c r="G3" s="83"/>
      <c r="H3" s="72"/>
    </row>
    <row r="4" spans="1:8" ht="14">
      <c r="A4" s="77" t="s">
        <v>82</v>
      </c>
      <c r="B4" s="75"/>
      <c r="C4" s="75"/>
      <c r="D4" s="83"/>
      <c r="E4" s="83"/>
      <c r="F4" s="83"/>
      <c r="G4" s="83"/>
      <c r="H4" s="72"/>
    </row>
    <row r="5" spans="1:8" ht="14">
      <c r="A5" s="77"/>
      <c r="B5" s="75"/>
      <c r="C5" s="75"/>
      <c r="D5" s="83"/>
      <c r="E5" s="83"/>
      <c r="F5" s="83"/>
      <c r="G5" s="83"/>
      <c r="H5" s="72"/>
    </row>
    <row r="6" spans="1:8" ht="14">
      <c r="A6" s="77" t="str">
        <f>CONTENTS!A5</f>
        <v xml:space="preserve">General Insurers Claims Schedules - as at </v>
      </c>
      <c r="B6" s="75"/>
      <c r="C6" s="75"/>
      <c r="D6" s="83"/>
      <c r="E6" s="83"/>
      <c r="F6" s="260">
        <f>CONTENTS!C5</f>
        <v>0</v>
      </c>
      <c r="G6" s="83"/>
      <c r="H6" s="72"/>
    </row>
    <row r="7" spans="1:8" ht="14">
      <c r="A7" s="77" t="str">
        <f>CONTENTS!A6</f>
        <v>For Financial Year End:</v>
      </c>
      <c r="B7" s="75"/>
      <c r="C7" s="75"/>
      <c r="D7" s="83"/>
      <c r="E7" s="83"/>
      <c r="F7" s="260">
        <f>CONTENTS!C6</f>
        <v>0</v>
      </c>
      <c r="G7" s="83"/>
      <c r="H7" s="72"/>
    </row>
    <row r="8" spans="1:8" ht="14">
      <c r="A8" s="83"/>
      <c r="B8" s="83"/>
      <c r="C8" s="83"/>
      <c r="D8" s="83"/>
      <c r="E8" s="83"/>
      <c r="F8" s="83"/>
      <c r="G8" s="83"/>
      <c r="H8" s="72"/>
    </row>
    <row r="9" spans="1:8" ht="14">
      <c r="A9" s="80" t="s">
        <v>52</v>
      </c>
      <c r="B9" s="75"/>
      <c r="C9" s="75"/>
      <c r="D9" s="83"/>
      <c r="E9" s="119"/>
      <c r="F9" s="120"/>
      <c r="G9" s="178"/>
      <c r="H9" s="76"/>
    </row>
    <row r="10" spans="1:8" ht="14">
      <c r="A10" s="79"/>
      <c r="B10" s="75"/>
      <c r="C10" s="75"/>
      <c r="D10" s="83"/>
      <c r="E10" s="119"/>
      <c r="F10" s="120"/>
      <c r="G10" s="178"/>
      <c r="H10" s="76"/>
    </row>
    <row r="11" spans="1:8" ht="14">
      <c r="A11" s="30" t="s">
        <v>15</v>
      </c>
      <c r="B11" s="79"/>
      <c r="C11" s="84" t="s">
        <v>43</v>
      </c>
      <c r="D11" s="81"/>
      <c r="E11" s="81"/>
      <c r="F11" s="81"/>
      <c r="G11" s="81"/>
      <c r="H11" s="82"/>
    </row>
    <row r="12" spans="1:8" ht="14">
      <c r="A12" s="84" t="s">
        <v>17</v>
      </c>
      <c r="B12" s="81"/>
      <c r="C12" s="81"/>
      <c r="D12" s="81"/>
      <c r="E12" s="81"/>
      <c r="F12" s="81"/>
      <c r="G12" s="81"/>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104"/>
    </row>
    <row r="17" spans="1:8" ht="14">
      <c r="A17" s="121">
        <f>YEAR($F$7)</f>
        <v>1900</v>
      </c>
      <c r="B17" s="156"/>
      <c r="C17" s="156"/>
      <c r="D17" s="156"/>
      <c r="E17" s="156"/>
      <c r="F17" s="156"/>
      <c r="G17" s="156"/>
      <c r="H17" s="104"/>
    </row>
    <row r="18" spans="1:8" ht="14">
      <c r="A18" s="122">
        <f>+A17-1</f>
        <v>1899</v>
      </c>
      <c r="B18" s="156"/>
      <c r="C18" s="156"/>
      <c r="D18" s="156"/>
      <c r="E18" s="156"/>
      <c r="F18" s="156"/>
      <c r="G18" s="156"/>
      <c r="H18" s="104"/>
    </row>
    <row r="19" spans="1:8" ht="14">
      <c r="A19" s="122">
        <f t="shared" ref="A19:A26" si="1">+A18-1</f>
        <v>1898</v>
      </c>
      <c r="B19" s="156"/>
      <c r="C19" s="156"/>
      <c r="D19" s="156"/>
      <c r="E19" s="156"/>
      <c r="F19" s="156"/>
      <c r="G19" s="156"/>
      <c r="H19" s="104"/>
    </row>
    <row r="20" spans="1:8" ht="14">
      <c r="A20" s="122">
        <f t="shared" si="1"/>
        <v>1897</v>
      </c>
      <c r="B20" s="156"/>
      <c r="C20" s="156"/>
      <c r="D20" s="156"/>
      <c r="E20" s="156"/>
      <c r="F20" s="156"/>
      <c r="G20" s="156"/>
      <c r="H20" s="104"/>
    </row>
    <row r="21" spans="1:8" ht="14">
      <c r="A21" s="122">
        <f t="shared" si="1"/>
        <v>1896</v>
      </c>
      <c r="B21" s="156"/>
      <c r="C21" s="156"/>
      <c r="D21" s="156"/>
      <c r="E21" s="156"/>
      <c r="F21" s="156"/>
      <c r="G21" s="156"/>
      <c r="H21" s="104"/>
    </row>
    <row r="22" spans="1:8" ht="14">
      <c r="A22" s="122">
        <f t="shared" si="1"/>
        <v>1895</v>
      </c>
      <c r="B22" s="156"/>
      <c r="C22" s="156"/>
      <c r="D22" s="156"/>
      <c r="E22" s="156"/>
      <c r="F22" s="156"/>
      <c r="G22" s="156"/>
      <c r="H22" s="104"/>
    </row>
    <row r="23" spans="1:8" ht="14">
      <c r="A23" s="122">
        <f t="shared" si="1"/>
        <v>1894</v>
      </c>
      <c r="B23" s="156"/>
      <c r="C23" s="156"/>
      <c r="D23" s="156"/>
      <c r="E23" s="156"/>
      <c r="F23" s="156"/>
      <c r="G23" s="156"/>
      <c r="H23" s="104"/>
    </row>
    <row r="24" spans="1:8" ht="14">
      <c r="A24" s="122">
        <f t="shared" si="1"/>
        <v>1893</v>
      </c>
      <c r="B24" s="156"/>
      <c r="C24" s="156"/>
      <c r="D24" s="156"/>
      <c r="E24" s="156"/>
      <c r="F24" s="156"/>
      <c r="G24" s="156"/>
      <c r="H24" s="104"/>
    </row>
    <row r="25" spans="1:8" ht="14">
      <c r="A25" s="122">
        <f t="shared" si="1"/>
        <v>1892</v>
      </c>
      <c r="B25" s="156"/>
      <c r="C25" s="156"/>
      <c r="D25" s="156"/>
      <c r="E25" s="156"/>
      <c r="F25" s="156"/>
      <c r="G25" s="156"/>
      <c r="H25" s="104"/>
    </row>
    <row r="26" spans="1:8" ht="14">
      <c r="A26" s="122">
        <f t="shared" si="1"/>
        <v>1891</v>
      </c>
      <c r="B26" s="156"/>
      <c r="C26" s="156"/>
      <c r="D26" s="156"/>
      <c r="E26" s="156"/>
      <c r="F26" s="156"/>
      <c r="G26" s="156"/>
      <c r="H26" s="104"/>
    </row>
    <row r="27" spans="1:8" ht="14">
      <c r="A27" s="96" t="str">
        <f>TEXT((A26-1),"0")&amp;" &amp; prior"</f>
        <v>1890 &amp; prior</v>
      </c>
      <c r="B27" s="156"/>
      <c r="C27" s="156"/>
      <c r="D27" s="156"/>
      <c r="E27" s="156"/>
      <c r="F27" s="156"/>
      <c r="G27" s="156"/>
      <c r="H27" s="104"/>
    </row>
    <row r="28" spans="1:8" ht="14">
      <c r="A28" s="121" t="s">
        <v>20</v>
      </c>
      <c r="B28" s="156"/>
      <c r="C28" s="156"/>
      <c r="D28" s="156"/>
      <c r="E28" s="156"/>
      <c r="F28" s="156"/>
      <c r="G28" s="156"/>
      <c r="H28" s="104"/>
    </row>
    <row r="29" spans="1:8" ht="14">
      <c r="A29" s="98" t="s">
        <v>21</v>
      </c>
      <c r="B29" s="283">
        <f>SUM(B17:B28)</f>
        <v>0</v>
      </c>
      <c r="C29" s="283">
        <f>SUM(C17:C28)</f>
        <v>0</v>
      </c>
      <c r="D29" s="284"/>
      <c r="E29" s="283">
        <f>SUM(E17:E28)</f>
        <v>0</v>
      </c>
      <c r="F29" s="283">
        <f>SUM(F17:F28)</f>
        <v>0</v>
      </c>
      <c r="G29" s="283">
        <f>SUM(G17:G28)</f>
        <v>0</v>
      </c>
      <c r="H29" s="104"/>
    </row>
    <row r="30" spans="1:8" ht="14">
      <c r="A30" s="133"/>
      <c r="B30" s="134"/>
      <c r="C30" s="134"/>
      <c r="D30" s="134"/>
      <c r="E30" s="134"/>
      <c r="F30" s="134"/>
      <c r="G30" s="134"/>
      <c r="H30" s="123"/>
    </row>
    <row r="31" spans="1:8" ht="14">
      <c r="A31" s="133"/>
      <c r="B31" s="134"/>
      <c r="C31" s="134"/>
      <c r="D31" s="134"/>
      <c r="E31" s="134"/>
      <c r="F31" s="134"/>
      <c r="G31" s="134"/>
      <c r="H31" s="123"/>
    </row>
    <row r="32" spans="1:8" ht="14">
      <c r="A32" s="84" t="s">
        <v>22</v>
      </c>
      <c r="B32" s="154"/>
      <c r="C32" s="154"/>
      <c r="D32" s="154"/>
      <c r="E32" s="154"/>
      <c r="F32" s="154"/>
      <c r="G32" s="154"/>
      <c r="H32" s="124"/>
    </row>
    <row r="33" spans="1:8" ht="14">
      <c r="A33" s="84"/>
      <c r="B33" s="154"/>
      <c r="C33" s="154"/>
      <c r="D33" s="154"/>
      <c r="E33" s="154"/>
      <c r="F33" s="154"/>
      <c r="G33" s="154"/>
      <c r="H33" s="124"/>
    </row>
    <row r="34" spans="1:8" ht="14">
      <c r="A34" s="51">
        <v>1</v>
      </c>
      <c r="B34" s="52"/>
      <c r="C34" s="51">
        <v>3</v>
      </c>
      <c r="D34" s="51">
        <v>4</v>
      </c>
      <c r="E34" s="52"/>
      <c r="F34" s="51">
        <v>6</v>
      </c>
      <c r="G34" s="51">
        <v>7</v>
      </c>
      <c r="H34" s="104"/>
    </row>
    <row r="35" spans="1:8" ht="70">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ht="14">
      <c r="A36" s="105"/>
      <c r="B36" s="106"/>
      <c r="C36" s="92" t="s">
        <v>19</v>
      </c>
      <c r="D36" s="92" t="s">
        <v>19</v>
      </c>
      <c r="E36" s="107"/>
      <c r="F36" s="92" t="s">
        <v>19</v>
      </c>
      <c r="G36" s="92" t="s">
        <v>19</v>
      </c>
      <c r="H36" s="104"/>
    </row>
    <row r="37" spans="1:8" ht="14">
      <c r="A37" s="125">
        <f>YEAR($F$7)</f>
        <v>1900</v>
      </c>
      <c r="B37" s="126"/>
      <c r="C37" s="156"/>
      <c r="D37" s="156"/>
      <c r="E37" s="127"/>
      <c r="F37" s="156"/>
      <c r="G37" s="156"/>
      <c r="H37" s="104"/>
    </row>
    <row r="38" spans="1:8" ht="14">
      <c r="A38" s="128">
        <f>+A37-1</f>
        <v>1899</v>
      </c>
      <c r="B38" s="126"/>
      <c r="C38" s="156"/>
      <c r="D38" s="156"/>
      <c r="E38" s="127"/>
      <c r="F38" s="156"/>
      <c r="G38" s="156"/>
      <c r="H38" s="104"/>
    </row>
    <row r="39" spans="1:8" ht="14">
      <c r="A39" s="128">
        <f t="shared" ref="A39:A46" si="2">+A38-1</f>
        <v>1898</v>
      </c>
      <c r="B39" s="126"/>
      <c r="C39" s="156"/>
      <c r="D39" s="156"/>
      <c r="E39" s="127"/>
      <c r="F39" s="156"/>
      <c r="G39" s="156"/>
      <c r="H39" s="104"/>
    </row>
    <row r="40" spans="1:8" ht="14">
      <c r="A40" s="128">
        <f t="shared" si="2"/>
        <v>1897</v>
      </c>
      <c r="B40" s="126"/>
      <c r="C40" s="156"/>
      <c r="D40" s="156"/>
      <c r="E40" s="127"/>
      <c r="F40" s="156"/>
      <c r="G40" s="156"/>
      <c r="H40" s="104"/>
    </row>
    <row r="41" spans="1:8" ht="14">
      <c r="A41" s="128">
        <f t="shared" si="2"/>
        <v>1896</v>
      </c>
      <c r="B41" s="126"/>
      <c r="C41" s="156"/>
      <c r="D41" s="156"/>
      <c r="E41" s="127"/>
      <c r="F41" s="156"/>
      <c r="G41" s="156"/>
      <c r="H41" s="104"/>
    </row>
    <row r="42" spans="1:8" ht="14">
      <c r="A42" s="128">
        <f t="shared" si="2"/>
        <v>1895</v>
      </c>
      <c r="B42" s="126"/>
      <c r="C42" s="156"/>
      <c r="D42" s="156"/>
      <c r="E42" s="127"/>
      <c r="F42" s="156"/>
      <c r="G42" s="156"/>
      <c r="H42" s="104"/>
    </row>
    <row r="43" spans="1:8" ht="14">
      <c r="A43" s="128">
        <f t="shared" si="2"/>
        <v>1894</v>
      </c>
      <c r="B43" s="126"/>
      <c r="C43" s="156"/>
      <c r="D43" s="156"/>
      <c r="E43" s="127"/>
      <c r="F43" s="156"/>
      <c r="G43" s="156"/>
      <c r="H43" s="104"/>
    </row>
    <row r="44" spans="1:8" ht="14">
      <c r="A44" s="128">
        <f t="shared" si="2"/>
        <v>1893</v>
      </c>
      <c r="B44" s="126"/>
      <c r="C44" s="156"/>
      <c r="D44" s="156"/>
      <c r="E44" s="127"/>
      <c r="F44" s="156"/>
      <c r="G44" s="156"/>
      <c r="H44" s="104"/>
    </row>
    <row r="45" spans="1:8" ht="14">
      <c r="A45" s="128">
        <f t="shared" si="2"/>
        <v>1892</v>
      </c>
      <c r="B45" s="126"/>
      <c r="C45" s="156"/>
      <c r="D45" s="156"/>
      <c r="E45" s="127"/>
      <c r="F45" s="156"/>
      <c r="G45" s="156"/>
      <c r="H45" s="104"/>
    </row>
    <row r="46" spans="1:8" ht="14">
      <c r="A46" s="128">
        <f t="shared" si="2"/>
        <v>1891</v>
      </c>
      <c r="B46" s="126"/>
      <c r="C46" s="156"/>
      <c r="D46" s="156"/>
      <c r="E46" s="127"/>
      <c r="F46" s="156"/>
      <c r="G46" s="156"/>
      <c r="H46" s="104"/>
    </row>
    <row r="47" spans="1:8" ht="14">
      <c r="A47" s="128" t="str">
        <f>TEXT((A46-1),"0")&amp;" &amp; prior"</f>
        <v>1890 &amp; prior</v>
      </c>
      <c r="B47" s="126"/>
      <c r="C47" s="156"/>
      <c r="D47" s="156"/>
      <c r="E47" s="127"/>
      <c r="F47" s="156"/>
      <c r="G47" s="156"/>
      <c r="H47" s="104"/>
    </row>
    <row r="48" spans="1:8" ht="14">
      <c r="A48" s="125" t="s">
        <v>20</v>
      </c>
      <c r="B48" s="126"/>
      <c r="C48" s="156"/>
      <c r="D48" s="156"/>
      <c r="E48" s="127"/>
      <c r="F48" s="156"/>
      <c r="G48" s="156"/>
      <c r="H48" s="104"/>
    </row>
    <row r="49" spans="1:8" ht="14">
      <c r="A49" s="111" t="s">
        <v>21</v>
      </c>
      <c r="B49" s="129"/>
      <c r="C49" s="130">
        <f>SUM(C37:C48)</f>
        <v>0</v>
      </c>
      <c r="D49" s="467"/>
      <c r="E49" s="468"/>
      <c r="F49" s="114">
        <f>SUM(F37:F48)</f>
        <v>0</v>
      </c>
      <c r="G49" s="114">
        <f>SUM(G37:G48)</f>
        <v>0</v>
      </c>
      <c r="H49" s="104"/>
    </row>
    <row r="50" spans="1:8" ht="14">
      <c r="A50" s="155"/>
      <c r="B50" s="155"/>
      <c r="C50" s="81"/>
      <c r="D50" s="81"/>
      <c r="E50" s="81"/>
      <c r="F50" s="81"/>
      <c r="G50" s="81"/>
      <c r="H50" s="104"/>
    </row>
    <row r="51" spans="1:8" ht="14">
      <c r="A51" s="79"/>
      <c r="B51" s="79"/>
      <c r="C51" s="79"/>
      <c r="D51" s="79"/>
      <c r="E51" s="79"/>
      <c r="F51" s="79"/>
      <c r="G51" s="68" t="s">
        <v>129</v>
      </c>
    </row>
    <row r="52" spans="1:8" ht="14">
      <c r="A52" s="79"/>
      <c r="B52" s="79"/>
      <c r="C52" s="79"/>
      <c r="D52" s="79"/>
      <c r="E52" s="79"/>
      <c r="F52" s="75"/>
      <c r="G52" s="116" t="s">
        <v>63</v>
      </c>
    </row>
    <row r="53" spans="1:8" hidden="1"/>
  </sheetData>
  <sheetProtection password="C3AA" sheet="1" objects="1" scenarios="1"/>
  <mergeCells count="2">
    <mergeCell ref="A1:G1"/>
    <mergeCell ref="D49:E49"/>
  </mergeCells>
  <hyperlinks>
    <hyperlink ref="A1:G1" location="CONTENTS!A1" display="50.35"/>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54"/>
  <sheetViews>
    <sheetView workbookViewId="0">
      <selection activeCell="A11" sqref="A11:E11"/>
    </sheetView>
  </sheetViews>
  <sheetFormatPr defaultColWidth="0" defaultRowHeight="13" zeroHeight="1"/>
  <cols>
    <col min="1" max="1" width="26.796875" style="6" customWidth="1"/>
    <col min="2" max="7" width="20.796875" style="6" customWidth="1"/>
    <col min="8" max="8" width="0" style="6" hidden="1" customWidth="1"/>
    <col min="9" max="16384" width="9.296875" style="6" hidden="1"/>
  </cols>
  <sheetData>
    <row r="1" spans="1:8" ht="14">
      <c r="A1" s="464" t="s">
        <v>64</v>
      </c>
      <c r="B1" s="464"/>
      <c r="C1" s="464"/>
      <c r="D1" s="464"/>
      <c r="E1" s="464"/>
      <c r="F1" s="464"/>
      <c r="G1" s="464"/>
      <c r="H1" s="71"/>
    </row>
    <row r="2" spans="1:8" ht="15.5">
      <c r="A2" s="72"/>
      <c r="B2" s="72"/>
      <c r="C2" s="72"/>
      <c r="D2" s="72"/>
      <c r="E2" s="72"/>
      <c r="F2" s="72"/>
      <c r="G2" s="73" t="s">
        <v>13</v>
      </c>
      <c r="H2" s="72"/>
    </row>
    <row r="3" spans="1:8" ht="14">
      <c r="A3" s="74" t="str">
        <f>+Cover!A7</f>
        <v>Select Name of Insurer</v>
      </c>
      <c r="B3" s="74"/>
      <c r="C3" s="74"/>
      <c r="D3" s="75"/>
      <c r="E3" s="75"/>
      <c r="F3" s="75"/>
      <c r="G3" s="79"/>
      <c r="H3" s="5"/>
    </row>
    <row r="4" spans="1:8" ht="14">
      <c r="A4" s="77" t="s">
        <v>82</v>
      </c>
      <c r="B4" s="75"/>
      <c r="C4" s="75"/>
      <c r="D4" s="75"/>
      <c r="E4" s="75"/>
      <c r="F4" s="75"/>
      <c r="G4" s="79"/>
      <c r="H4" s="5"/>
    </row>
    <row r="5" spans="1:8" ht="14">
      <c r="A5" s="77"/>
      <c r="B5" s="75"/>
      <c r="C5" s="75"/>
      <c r="D5" s="75"/>
      <c r="E5" s="75"/>
      <c r="F5" s="75"/>
      <c r="G5" s="79"/>
      <c r="H5" s="5"/>
    </row>
    <row r="6" spans="1:8" ht="14">
      <c r="A6" s="77" t="str">
        <f>CONTENTS!A5</f>
        <v xml:space="preserve">General Insurers Claims Schedules - as at </v>
      </c>
      <c r="B6" s="75"/>
      <c r="C6" s="75"/>
      <c r="D6" s="75"/>
      <c r="E6" s="75"/>
      <c r="F6" s="260">
        <f>CONTENTS!C5</f>
        <v>0</v>
      </c>
      <c r="G6" s="79"/>
      <c r="H6" s="5"/>
    </row>
    <row r="7" spans="1:8" ht="14">
      <c r="A7" s="77" t="str">
        <f>CONTENTS!A6</f>
        <v>For Financial Year End:</v>
      </c>
      <c r="B7" s="75"/>
      <c r="C7" s="75"/>
      <c r="D7" s="75"/>
      <c r="E7" s="75"/>
      <c r="F7" s="260">
        <f>CONTENTS!C6</f>
        <v>0</v>
      </c>
      <c r="G7" s="79"/>
      <c r="H7" s="5"/>
    </row>
    <row r="8" spans="1:8" ht="14">
      <c r="A8" s="77"/>
      <c r="B8" s="75"/>
      <c r="C8" s="75"/>
      <c r="D8" s="75"/>
      <c r="E8" s="75"/>
      <c r="F8" s="84"/>
      <c r="G8" s="176"/>
      <c r="H8" s="5"/>
    </row>
    <row r="9" spans="1:8" ht="14">
      <c r="A9" s="80" t="s">
        <v>52</v>
      </c>
      <c r="B9" s="75"/>
      <c r="C9" s="75"/>
      <c r="D9" s="83"/>
      <c r="E9" s="119"/>
      <c r="F9" s="120"/>
      <c r="G9" s="178"/>
      <c r="H9" s="5"/>
    </row>
    <row r="10" spans="1:8" ht="14">
      <c r="A10" s="77"/>
      <c r="B10" s="75"/>
      <c r="C10" s="75"/>
      <c r="D10" s="75"/>
      <c r="E10" s="75"/>
      <c r="F10" s="75"/>
      <c r="G10" s="176"/>
      <c r="H10" s="5"/>
    </row>
    <row r="11" spans="1:8" ht="14">
      <c r="A11" s="30" t="s">
        <v>15</v>
      </c>
      <c r="B11" s="79"/>
      <c r="C11" s="84" t="s">
        <v>46</v>
      </c>
      <c r="D11" s="81"/>
      <c r="E11" s="81"/>
      <c r="F11" s="81"/>
      <c r="G11" s="81"/>
      <c r="H11" s="82"/>
    </row>
    <row r="12" spans="1:8" ht="14">
      <c r="A12" s="84" t="s">
        <v>17</v>
      </c>
      <c r="B12" s="81"/>
      <c r="C12" s="81"/>
      <c r="D12" s="81"/>
      <c r="E12" s="81"/>
      <c r="F12" s="81"/>
      <c r="G12" s="81"/>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104"/>
    </row>
    <row r="17" spans="1:8" ht="14">
      <c r="A17" s="121">
        <f>YEAR($F$7)</f>
        <v>1900</v>
      </c>
      <c r="B17" s="156"/>
      <c r="C17" s="156"/>
      <c r="D17" s="156"/>
      <c r="E17" s="156"/>
      <c r="F17" s="156"/>
      <c r="G17" s="156"/>
      <c r="H17" s="104"/>
    </row>
    <row r="18" spans="1:8" ht="14">
      <c r="A18" s="122">
        <f>+A17-1</f>
        <v>1899</v>
      </c>
      <c r="B18" s="156"/>
      <c r="C18" s="156"/>
      <c r="D18" s="156"/>
      <c r="E18" s="156"/>
      <c r="F18" s="156"/>
      <c r="G18" s="156"/>
      <c r="H18" s="104"/>
    </row>
    <row r="19" spans="1:8" ht="14">
      <c r="A19" s="122">
        <f t="shared" ref="A19:A26" si="1">+A18-1</f>
        <v>1898</v>
      </c>
      <c r="B19" s="156"/>
      <c r="C19" s="156"/>
      <c r="D19" s="156"/>
      <c r="E19" s="156"/>
      <c r="F19" s="156"/>
      <c r="G19" s="156"/>
      <c r="H19" s="104"/>
    </row>
    <row r="20" spans="1:8" ht="14">
      <c r="A20" s="122">
        <f t="shared" si="1"/>
        <v>1897</v>
      </c>
      <c r="B20" s="156"/>
      <c r="C20" s="156"/>
      <c r="D20" s="156"/>
      <c r="E20" s="156"/>
      <c r="F20" s="156"/>
      <c r="G20" s="156"/>
      <c r="H20" s="104"/>
    </row>
    <row r="21" spans="1:8" ht="14">
      <c r="A21" s="122">
        <f t="shared" si="1"/>
        <v>1896</v>
      </c>
      <c r="B21" s="156"/>
      <c r="C21" s="156"/>
      <c r="D21" s="156"/>
      <c r="E21" s="156"/>
      <c r="F21" s="156"/>
      <c r="G21" s="156"/>
      <c r="H21" s="104"/>
    </row>
    <row r="22" spans="1:8" ht="14">
      <c r="A22" s="122">
        <f t="shared" si="1"/>
        <v>1895</v>
      </c>
      <c r="B22" s="156"/>
      <c r="C22" s="156"/>
      <c r="D22" s="156"/>
      <c r="E22" s="156"/>
      <c r="F22" s="156"/>
      <c r="G22" s="156"/>
      <c r="H22" s="104"/>
    </row>
    <row r="23" spans="1:8" ht="14">
      <c r="A23" s="122">
        <f t="shared" si="1"/>
        <v>1894</v>
      </c>
      <c r="B23" s="156"/>
      <c r="C23" s="156"/>
      <c r="D23" s="156"/>
      <c r="E23" s="156"/>
      <c r="F23" s="156"/>
      <c r="G23" s="156"/>
      <c r="H23" s="104"/>
    </row>
    <row r="24" spans="1:8" ht="14">
      <c r="A24" s="122">
        <f t="shared" si="1"/>
        <v>1893</v>
      </c>
      <c r="B24" s="156"/>
      <c r="C24" s="156"/>
      <c r="D24" s="156"/>
      <c r="E24" s="156"/>
      <c r="F24" s="156"/>
      <c r="G24" s="156"/>
      <c r="H24" s="104"/>
    </row>
    <row r="25" spans="1:8" ht="14">
      <c r="A25" s="122">
        <f t="shared" si="1"/>
        <v>1892</v>
      </c>
      <c r="B25" s="156"/>
      <c r="C25" s="156"/>
      <c r="D25" s="156"/>
      <c r="E25" s="156"/>
      <c r="F25" s="156"/>
      <c r="G25" s="156"/>
      <c r="H25" s="104"/>
    </row>
    <row r="26" spans="1:8" ht="14">
      <c r="A26" s="122">
        <f t="shared" si="1"/>
        <v>1891</v>
      </c>
      <c r="B26" s="156"/>
      <c r="C26" s="156"/>
      <c r="D26" s="156"/>
      <c r="E26" s="156"/>
      <c r="F26" s="156"/>
      <c r="G26" s="156"/>
      <c r="H26" s="104"/>
    </row>
    <row r="27" spans="1:8" ht="14">
      <c r="A27" s="96" t="str">
        <f>TEXT((A26-1),"0")&amp;" &amp; prior"</f>
        <v>1890 &amp; prior</v>
      </c>
      <c r="B27" s="156"/>
      <c r="C27" s="156"/>
      <c r="D27" s="156"/>
      <c r="E27" s="156"/>
      <c r="F27" s="156"/>
      <c r="G27" s="156"/>
      <c r="H27" s="104"/>
    </row>
    <row r="28" spans="1:8" ht="14">
      <c r="A28" s="121" t="s">
        <v>20</v>
      </c>
      <c r="B28" s="156"/>
      <c r="C28" s="156"/>
      <c r="D28" s="156"/>
      <c r="E28" s="156"/>
      <c r="F28" s="156"/>
      <c r="G28" s="156"/>
      <c r="H28" s="104"/>
    </row>
    <row r="29" spans="1:8" ht="14">
      <c r="A29" s="98" t="s">
        <v>21</v>
      </c>
      <c r="B29" s="283">
        <f>SUM(B17:B28)</f>
        <v>0</v>
      </c>
      <c r="C29" s="283">
        <f>SUM(C17:C28)</f>
        <v>0</v>
      </c>
      <c r="D29" s="284"/>
      <c r="E29" s="283">
        <f>SUM(E17:E28)</f>
        <v>0</v>
      </c>
      <c r="F29" s="283">
        <f>SUM(F17:F28)</f>
        <v>0</v>
      </c>
      <c r="G29" s="283">
        <f>SUM(G17:G28)</f>
        <v>0</v>
      </c>
      <c r="H29" s="104"/>
    </row>
    <row r="30" spans="1:8" ht="14">
      <c r="A30" s="133"/>
      <c r="B30" s="134"/>
      <c r="C30" s="134"/>
      <c r="D30" s="134"/>
      <c r="E30" s="134"/>
      <c r="F30" s="134"/>
      <c r="G30" s="134"/>
      <c r="H30" s="123"/>
    </row>
    <row r="31" spans="1:8" ht="14">
      <c r="A31" s="133"/>
      <c r="B31" s="134"/>
      <c r="C31" s="134"/>
      <c r="D31" s="134"/>
      <c r="E31" s="134"/>
      <c r="F31" s="134"/>
      <c r="G31" s="134"/>
      <c r="H31" s="123"/>
    </row>
    <row r="32" spans="1:8" ht="14">
      <c r="A32" s="84" t="s">
        <v>22</v>
      </c>
      <c r="B32" s="154"/>
      <c r="C32" s="154"/>
      <c r="D32" s="154"/>
      <c r="E32" s="154"/>
      <c r="F32" s="154"/>
      <c r="G32" s="154"/>
      <c r="H32" s="124"/>
    </row>
    <row r="33" spans="1:8" ht="14">
      <c r="A33" s="84"/>
      <c r="B33" s="154"/>
      <c r="C33" s="154"/>
      <c r="D33" s="154"/>
      <c r="E33" s="154"/>
      <c r="F33" s="154"/>
      <c r="G33" s="154"/>
      <c r="H33" s="124"/>
    </row>
    <row r="34" spans="1:8" ht="14">
      <c r="A34" s="51">
        <v>1</v>
      </c>
      <c r="B34" s="52"/>
      <c r="C34" s="51">
        <v>3</v>
      </c>
      <c r="D34" s="51">
        <v>4</v>
      </c>
      <c r="E34" s="52"/>
      <c r="F34" s="51">
        <v>6</v>
      </c>
      <c r="G34" s="51">
        <v>7</v>
      </c>
      <c r="H34" s="104"/>
    </row>
    <row r="35" spans="1:8" ht="70">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ht="14">
      <c r="A36" s="105"/>
      <c r="B36" s="106"/>
      <c r="C36" s="92" t="s">
        <v>19</v>
      </c>
      <c r="D36" s="92" t="s">
        <v>19</v>
      </c>
      <c r="E36" s="107"/>
      <c r="F36" s="92" t="s">
        <v>19</v>
      </c>
      <c r="G36" s="92" t="s">
        <v>19</v>
      </c>
      <c r="H36" s="104"/>
    </row>
    <row r="37" spans="1:8" ht="14">
      <c r="A37" s="125">
        <f>YEAR($F$7)</f>
        <v>1900</v>
      </c>
      <c r="B37" s="126"/>
      <c r="C37" s="156"/>
      <c r="D37" s="156"/>
      <c r="E37" s="127"/>
      <c r="F37" s="156"/>
      <c r="G37" s="156"/>
      <c r="H37" s="104"/>
    </row>
    <row r="38" spans="1:8" ht="14">
      <c r="A38" s="128">
        <f>+A37-1</f>
        <v>1899</v>
      </c>
      <c r="B38" s="126"/>
      <c r="C38" s="156"/>
      <c r="D38" s="156"/>
      <c r="E38" s="127"/>
      <c r="F38" s="156"/>
      <c r="G38" s="156"/>
      <c r="H38" s="104"/>
    </row>
    <row r="39" spans="1:8" ht="14">
      <c r="A39" s="128">
        <f t="shared" ref="A39:A46" si="2">+A38-1</f>
        <v>1898</v>
      </c>
      <c r="B39" s="126"/>
      <c r="C39" s="156"/>
      <c r="D39" s="156"/>
      <c r="E39" s="127"/>
      <c r="F39" s="156"/>
      <c r="G39" s="156"/>
      <c r="H39" s="104"/>
    </row>
    <row r="40" spans="1:8" ht="14">
      <c r="A40" s="128">
        <f t="shared" si="2"/>
        <v>1897</v>
      </c>
      <c r="B40" s="126"/>
      <c r="C40" s="156"/>
      <c r="D40" s="156"/>
      <c r="E40" s="127"/>
      <c r="F40" s="156"/>
      <c r="G40" s="156"/>
      <c r="H40" s="104"/>
    </row>
    <row r="41" spans="1:8" ht="14">
      <c r="A41" s="128">
        <f t="shared" si="2"/>
        <v>1896</v>
      </c>
      <c r="B41" s="126"/>
      <c r="C41" s="156"/>
      <c r="D41" s="156"/>
      <c r="E41" s="127"/>
      <c r="F41" s="156"/>
      <c r="G41" s="156"/>
      <c r="H41" s="104"/>
    </row>
    <row r="42" spans="1:8" ht="14">
      <c r="A42" s="128">
        <f t="shared" si="2"/>
        <v>1895</v>
      </c>
      <c r="B42" s="126"/>
      <c r="C42" s="156"/>
      <c r="D42" s="156"/>
      <c r="E42" s="127"/>
      <c r="F42" s="156"/>
      <c r="G42" s="156"/>
      <c r="H42" s="104"/>
    </row>
    <row r="43" spans="1:8" ht="14">
      <c r="A43" s="128">
        <f t="shared" si="2"/>
        <v>1894</v>
      </c>
      <c r="B43" s="126"/>
      <c r="C43" s="156"/>
      <c r="D43" s="156"/>
      <c r="E43" s="127"/>
      <c r="F43" s="156"/>
      <c r="G43" s="156"/>
      <c r="H43" s="104"/>
    </row>
    <row r="44" spans="1:8" ht="14">
      <c r="A44" s="128">
        <f t="shared" si="2"/>
        <v>1893</v>
      </c>
      <c r="B44" s="126"/>
      <c r="C44" s="156"/>
      <c r="D44" s="156"/>
      <c r="E44" s="127"/>
      <c r="F44" s="156"/>
      <c r="G44" s="156"/>
      <c r="H44" s="104"/>
    </row>
    <row r="45" spans="1:8" ht="14">
      <c r="A45" s="128">
        <f t="shared" si="2"/>
        <v>1892</v>
      </c>
      <c r="B45" s="126"/>
      <c r="C45" s="156"/>
      <c r="D45" s="156"/>
      <c r="E45" s="127"/>
      <c r="F45" s="156"/>
      <c r="G45" s="156"/>
      <c r="H45" s="104"/>
    </row>
    <row r="46" spans="1:8" ht="14">
      <c r="A46" s="128">
        <f t="shared" si="2"/>
        <v>1891</v>
      </c>
      <c r="B46" s="126"/>
      <c r="C46" s="156"/>
      <c r="D46" s="156"/>
      <c r="E46" s="127"/>
      <c r="F46" s="156"/>
      <c r="G46" s="156"/>
      <c r="H46" s="104"/>
    </row>
    <row r="47" spans="1:8" ht="14">
      <c r="A47" s="128" t="str">
        <f>TEXT((A46-1),"0")&amp;" &amp; prior"</f>
        <v>1890 &amp; prior</v>
      </c>
      <c r="B47" s="126"/>
      <c r="C47" s="156"/>
      <c r="D47" s="156"/>
      <c r="E47" s="127"/>
      <c r="F47" s="156"/>
      <c r="G47" s="156"/>
      <c r="H47" s="104"/>
    </row>
    <row r="48" spans="1:8" ht="14">
      <c r="A48" s="125" t="s">
        <v>20</v>
      </c>
      <c r="B48" s="126"/>
      <c r="C48" s="156"/>
      <c r="D48" s="156"/>
      <c r="E48" s="127"/>
      <c r="F48" s="156"/>
      <c r="G48" s="156"/>
      <c r="H48" s="104"/>
    </row>
    <row r="49" spans="1:8" ht="14">
      <c r="A49" s="111" t="s">
        <v>21</v>
      </c>
      <c r="B49" s="129"/>
      <c r="C49" s="130">
        <f>SUM(C37:C48)</f>
        <v>0</v>
      </c>
      <c r="D49" s="467"/>
      <c r="E49" s="468"/>
      <c r="F49" s="114">
        <f>SUM(F37:F48)</f>
        <v>0</v>
      </c>
      <c r="G49" s="114">
        <f>SUM(G37:G48)</f>
        <v>0</v>
      </c>
      <c r="H49" s="104"/>
    </row>
    <row r="50" spans="1:8" ht="14">
      <c r="A50" s="155"/>
      <c r="B50" s="155"/>
      <c r="C50" s="81"/>
      <c r="D50" s="81"/>
      <c r="E50" s="81"/>
      <c r="F50" s="81"/>
      <c r="G50" s="81"/>
      <c r="H50" s="104"/>
    </row>
    <row r="51" spans="1:8" ht="14">
      <c r="A51" s="79"/>
      <c r="B51" s="79"/>
      <c r="C51" s="79"/>
      <c r="D51" s="79"/>
      <c r="E51" s="79"/>
      <c r="F51" s="79"/>
      <c r="G51" s="68" t="s">
        <v>129</v>
      </c>
    </row>
    <row r="52" spans="1:8" ht="14">
      <c r="A52" s="79"/>
      <c r="B52" s="79"/>
      <c r="C52" s="79"/>
      <c r="D52" s="79"/>
      <c r="E52" s="79"/>
      <c r="F52" s="75"/>
      <c r="G52" s="116" t="s">
        <v>65</v>
      </c>
    </row>
    <row r="53" spans="1:8" hidden="1"/>
    <row r="54" spans="1:8" hidden="1"/>
  </sheetData>
  <sheetProtection password="C3AA" sheet="1" objects="1" scenarios="1"/>
  <mergeCells count="2">
    <mergeCell ref="A1:G1"/>
    <mergeCell ref="D49:E49"/>
  </mergeCells>
  <hyperlinks>
    <hyperlink ref="A1:G1" location="CONTENTS!A1" display="50.36"/>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132"/>
  <sheetViews>
    <sheetView topLeftCell="A6" zoomScaleNormal="100" workbookViewId="0">
      <selection activeCell="A8" sqref="A8:D8"/>
    </sheetView>
  </sheetViews>
  <sheetFormatPr defaultColWidth="0" defaultRowHeight="12.5" zeroHeight="1"/>
  <cols>
    <col min="1" max="1" width="9.296875" style="24" customWidth="1"/>
    <col min="2" max="2" width="96.19921875" style="24" customWidth="1"/>
    <col min="3" max="3" width="13.19921875" style="24" customWidth="1"/>
    <col min="4" max="4" width="19.69921875" style="24" customWidth="1"/>
    <col min="5" max="12" width="9.296875" style="24" hidden="1" customWidth="1"/>
    <col min="13" max="16384" width="9.296875" style="24" hidden="1"/>
  </cols>
  <sheetData>
    <row r="1" spans="1:4" s="265" customFormat="1" ht="14">
      <c r="A1" s="22"/>
      <c r="B1" s="201"/>
      <c r="C1" s="28"/>
      <c r="D1" s="201"/>
    </row>
    <row r="2" spans="1:4" s="265" customFormat="1" ht="14">
      <c r="A2" s="202" t="str">
        <f>Cover!A7</f>
        <v>Select Name of Insurer</v>
      </c>
      <c r="B2" s="203"/>
      <c r="C2" s="22"/>
      <c r="D2" s="22"/>
    </row>
    <row r="3" spans="1:4" s="265" customFormat="1" ht="14">
      <c r="A3" s="204" t="s">
        <v>82</v>
      </c>
      <c r="B3" s="205"/>
      <c r="C3" s="22"/>
      <c r="D3" s="22"/>
    </row>
    <row r="4" spans="1:4" s="265" customFormat="1" ht="14">
      <c r="A4" s="204"/>
      <c r="B4" s="205"/>
      <c r="C4" s="22"/>
      <c r="D4" s="22"/>
    </row>
    <row r="5" spans="1:4" s="265" customFormat="1" ht="14">
      <c r="A5" s="201" t="s">
        <v>131</v>
      </c>
      <c r="B5" s="205"/>
      <c r="C5" s="206">
        <f>Cover!A11</f>
        <v>0</v>
      </c>
      <c r="D5" s="22"/>
    </row>
    <row r="6" spans="1:4" s="265" customFormat="1" ht="14">
      <c r="A6" s="453" t="s">
        <v>130</v>
      </c>
      <c r="B6" s="453"/>
      <c r="C6" s="206">
        <f>Cover!A13</f>
        <v>0</v>
      </c>
      <c r="D6" s="22"/>
    </row>
    <row r="7" spans="1:4" s="265" customFormat="1" ht="14">
      <c r="A7" s="204"/>
      <c r="B7" s="205"/>
      <c r="C7" s="22"/>
      <c r="D7" s="22"/>
    </row>
    <row r="8" spans="1:4" s="265" customFormat="1" ht="14">
      <c r="A8" s="454" t="s">
        <v>80</v>
      </c>
      <c r="B8" s="455"/>
      <c r="C8" s="455"/>
      <c r="D8" s="455"/>
    </row>
    <row r="9" spans="1:4" s="265" customFormat="1" ht="14">
      <c r="A9" s="22"/>
      <c r="B9" s="22"/>
      <c r="C9" s="22"/>
      <c r="D9" s="22"/>
    </row>
    <row r="10" spans="1:4" s="265" customFormat="1" ht="56.25" customHeight="1">
      <c r="A10" s="207"/>
      <c r="B10" s="207"/>
      <c r="C10" s="208" t="s">
        <v>81</v>
      </c>
      <c r="D10" s="208" t="s">
        <v>139</v>
      </c>
    </row>
    <row r="11" spans="1:4" s="265" customFormat="1" ht="14">
      <c r="A11" s="270" t="s">
        <v>137</v>
      </c>
      <c r="B11" s="209"/>
      <c r="C11" s="210"/>
      <c r="D11" s="271"/>
    </row>
    <row r="12" spans="1:4" s="265" customFormat="1" ht="14">
      <c r="A12" s="272"/>
      <c r="B12" s="219" t="s">
        <v>114</v>
      </c>
      <c r="C12" s="213"/>
      <c r="D12" s="220" t="s">
        <v>83</v>
      </c>
    </row>
    <row r="13" spans="1:4" s="265" customFormat="1" ht="15" customHeight="1">
      <c r="A13" s="273"/>
      <c r="B13" s="212"/>
      <c r="C13" s="216"/>
      <c r="D13" s="211"/>
    </row>
    <row r="14" spans="1:4" s="265" customFormat="1" ht="14">
      <c r="A14" s="274" t="s">
        <v>138</v>
      </c>
      <c r="B14" s="217"/>
      <c r="C14" s="214"/>
      <c r="D14" s="216"/>
    </row>
    <row r="15" spans="1:4" s="265" customFormat="1" ht="14">
      <c r="A15" s="272"/>
      <c r="B15" s="219" t="s">
        <v>116</v>
      </c>
      <c r="C15" s="213"/>
      <c r="D15" s="220" t="s">
        <v>115</v>
      </c>
    </row>
    <row r="16" spans="1:4" s="265" customFormat="1" ht="14">
      <c r="A16" s="275"/>
      <c r="B16" s="221"/>
      <c r="C16" s="216"/>
      <c r="D16" s="211"/>
    </row>
    <row r="17" spans="1:4" s="265" customFormat="1" ht="14">
      <c r="A17" s="292" t="s">
        <v>129</v>
      </c>
      <c r="B17" s="293"/>
      <c r="C17" s="294"/>
      <c r="D17" s="271"/>
    </row>
    <row r="18" spans="1:4" s="265" customFormat="1" ht="14">
      <c r="A18" s="299" t="s">
        <v>134</v>
      </c>
      <c r="B18" s="207"/>
      <c r="C18" s="218"/>
      <c r="D18" s="300"/>
    </row>
    <row r="19" spans="1:4" s="265" customFormat="1" ht="14">
      <c r="A19" s="274" t="s">
        <v>133</v>
      </c>
      <c r="B19" s="267"/>
      <c r="C19" s="216"/>
      <c r="D19" s="211"/>
    </row>
    <row r="20" spans="1:4" s="265" customFormat="1" ht="14">
      <c r="A20" s="272"/>
      <c r="B20" s="268" t="s">
        <v>165</v>
      </c>
      <c r="C20" s="213"/>
      <c r="D20" s="220" t="s">
        <v>12</v>
      </c>
    </row>
    <row r="21" spans="1:4" s="265" customFormat="1" ht="14">
      <c r="A21" s="272"/>
      <c r="B21" s="268" t="s">
        <v>141</v>
      </c>
      <c r="C21" s="213"/>
      <c r="D21" s="220" t="s">
        <v>24</v>
      </c>
    </row>
    <row r="22" spans="1:4" s="265" customFormat="1" ht="14">
      <c r="A22" s="272"/>
      <c r="B22" s="268" t="s">
        <v>142</v>
      </c>
      <c r="C22" s="213"/>
      <c r="D22" s="220" t="s">
        <v>27</v>
      </c>
    </row>
    <row r="23" spans="1:4" s="265" customFormat="1" ht="14">
      <c r="A23" s="272"/>
      <c r="B23" s="268" t="s">
        <v>160</v>
      </c>
      <c r="C23" s="213"/>
      <c r="D23" s="220" t="s">
        <v>31</v>
      </c>
    </row>
    <row r="24" spans="1:4" s="265" customFormat="1" ht="14">
      <c r="A24" s="272"/>
      <c r="B24" s="268" t="s">
        <v>161</v>
      </c>
      <c r="C24" s="213"/>
      <c r="D24" s="220" t="s">
        <v>39</v>
      </c>
    </row>
    <row r="25" spans="1:4" s="265" customFormat="1" ht="14">
      <c r="A25" s="272"/>
      <c r="B25" s="268" t="s">
        <v>162</v>
      </c>
      <c r="C25" s="213"/>
      <c r="D25" s="220" t="s">
        <v>42</v>
      </c>
    </row>
    <row r="26" spans="1:4" s="265" customFormat="1" ht="14">
      <c r="A26" s="272"/>
      <c r="B26" s="268" t="s">
        <v>163</v>
      </c>
      <c r="C26" s="213"/>
      <c r="D26" s="220" t="s">
        <v>45</v>
      </c>
    </row>
    <row r="27" spans="1:4" s="265" customFormat="1" ht="14">
      <c r="A27" s="276"/>
      <c r="B27" s="264" t="s">
        <v>164</v>
      </c>
      <c r="C27" s="213"/>
      <c r="D27" s="220" t="s">
        <v>48</v>
      </c>
    </row>
    <row r="28" spans="1:4" s="265" customFormat="1" ht="14">
      <c r="A28" s="277"/>
      <c r="B28" s="223"/>
      <c r="C28" s="215"/>
      <c r="D28" s="222"/>
    </row>
    <row r="29" spans="1:4" s="265" customFormat="1" ht="14">
      <c r="A29" s="274" t="s">
        <v>135</v>
      </c>
      <c r="B29" s="267"/>
      <c r="C29" s="216"/>
      <c r="D29" s="211"/>
    </row>
    <row r="30" spans="1:4" s="265" customFormat="1" ht="14">
      <c r="A30" s="272"/>
      <c r="B30" s="268" t="s">
        <v>165</v>
      </c>
      <c r="C30" s="213"/>
      <c r="D30" s="220" t="s">
        <v>51</v>
      </c>
    </row>
    <row r="31" spans="1:4" s="265" customFormat="1" ht="14">
      <c r="A31" s="272"/>
      <c r="B31" s="268" t="s">
        <v>141</v>
      </c>
      <c r="C31" s="213"/>
      <c r="D31" s="220" t="s">
        <v>54</v>
      </c>
    </row>
    <row r="32" spans="1:4" s="265" customFormat="1" ht="14">
      <c r="A32" s="272"/>
      <c r="B32" s="268" t="s">
        <v>142</v>
      </c>
      <c r="C32" s="213"/>
      <c r="D32" s="220" t="s">
        <v>56</v>
      </c>
    </row>
    <row r="33" spans="1:4" s="265" customFormat="1" ht="14">
      <c r="A33" s="272"/>
      <c r="B33" s="268" t="s">
        <v>160</v>
      </c>
      <c r="C33" s="213"/>
      <c r="D33" s="220" t="s">
        <v>58</v>
      </c>
    </row>
    <row r="34" spans="1:4" s="265" customFormat="1" ht="14">
      <c r="A34" s="272"/>
      <c r="B34" s="268" t="s">
        <v>161</v>
      </c>
      <c r="C34" s="213"/>
      <c r="D34" s="220" t="s">
        <v>60</v>
      </c>
    </row>
    <row r="35" spans="1:4" s="265" customFormat="1" ht="14">
      <c r="A35" s="272"/>
      <c r="B35" s="268" t="s">
        <v>162</v>
      </c>
      <c r="C35" s="213"/>
      <c r="D35" s="220" t="s">
        <v>62</v>
      </c>
    </row>
    <row r="36" spans="1:4" s="265" customFormat="1" ht="14">
      <c r="A36" s="272"/>
      <c r="B36" s="268" t="s">
        <v>163</v>
      </c>
      <c r="C36" s="213"/>
      <c r="D36" s="220" t="s">
        <v>64</v>
      </c>
    </row>
    <row r="37" spans="1:4" s="265" customFormat="1" ht="14">
      <c r="A37" s="276"/>
      <c r="B37" s="269" t="s">
        <v>164</v>
      </c>
      <c r="C37" s="213"/>
      <c r="D37" s="220" t="s">
        <v>66</v>
      </c>
    </row>
    <row r="38" spans="1:4" s="265" customFormat="1" ht="14">
      <c r="A38" s="275"/>
      <c r="B38" s="264"/>
      <c r="C38" s="216"/>
      <c r="D38" s="222"/>
    </row>
    <row r="39" spans="1:4" s="265" customFormat="1" ht="14">
      <c r="A39" s="278" t="s">
        <v>136</v>
      </c>
      <c r="B39" s="224"/>
      <c r="C39" s="214"/>
      <c r="D39" s="222"/>
    </row>
    <row r="40" spans="1:4" s="265" customFormat="1" ht="14">
      <c r="A40" s="295"/>
      <c r="B40" s="296" t="s">
        <v>166</v>
      </c>
      <c r="C40" s="297"/>
      <c r="D40" s="298" t="s">
        <v>68</v>
      </c>
    </row>
    <row r="41" spans="1:4" s="265" customFormat="1" ht="14">
      <c r="A41" s="275"/>
      <c r="B41" s="291"/>
      <c r="C41" s="216"/>
      <c r="D41" s="222"/>
    </row>
    <row r="42" spans="1:4" s="265" customFormat="1" ht="14">
      <c r="A42" s="273" t="s">
        <v>132</v>
      </c>
      <c r="B42" s="267"/>
      <c r="C42" s="216"/>
      <c r="D42" s="211"/>
    </row>
    <row r="43" spans="1:4" s="265" customFormat="1" ht="14">
      <c r="A43" s="272"/>
      <c r="B43" s="269" t="s">
        <v>81</v>
      </c>
      <c r="C43" s="213"/>
      <c r="D43" s="220" t="s">
        <v>117</v>
      </c>
    </row>
    <row r="44" spans="1:4" s="265" customFormat="1" ht="14">
      <c r="A44" s="279"/>
      <c r="B44" s="207"/>
      <c r="C44" s="218"/>
      <c r="D44" s="280"/>
    </row>
    <row r="45" spans="1:4" s="265" customFormat="1" ht="13" hidden="1" thickTop="1"/>
    <row r="46" spans="1:4" s="265" customFormat="1" ht="13" hidden="1" thickTop="1"/>
    <row r="47" spans="1:4" s="265" customFormat="1" ht="13" hidden="1" thickTop="1"/>
    <row r="48" spans="1:4" s="265" customFormat="1" ht="13" hidden="1" thickTop="1"/>
    <row r="49" s="265" customFormat="1" ht="13" hidden="1" thickTop="1"/>
    <row r="50" s="265" customFormat="1" ht="13" hidden="1" thickTop="1"/>
    <row r="51" ht="13" hidden="1" thickTop="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sheetData>
  <sheetProtection password="C3AA" sheet="1" objects="1" scenarios="1"/>
  <mergeCells count="2">
    <mergeCell ref="A6:B6"/>
    <mergeCell ref="A8:D8"/>
  </mergeCells>
  <hyperlinks>
    <hyperlink ref="B15" location="METHODS!A1" display="Details of Reserving Methods Used"/>
    <hyperlink ref="B12" location="INSTRUCTIONS!A1" display="Summary Instructions"/>
    <hyperlink ref="B20" location="'50.20'!A1" display="ALL CLASSES of Business"/>
    <hyperlink ref="B21" location="'50.21'!A1" display="LIABILTY Business"/>
    <hyperlink ref="B22" location="'50.22'!A1" display="MARINE, AVIATION and TRANSPORT Business"/>
    <hyperlink ref="B23" location="'50.23'!A1" display="MOTOR Business"/>
    <hyperlink ref="B24" location="'50.24'!A1" display="PECUNIARY LOSS Business"/>
    <hyperlink ref="B25" location="'50.25'!A1" display="PERSONAL ACCIDENT Business"/>
    <hyperlink ref="B26" location="'50.26'!A1" display="PROPERTY Business"/>
    <hyperlink ref="B27" location="'50.27'!A1" display="WORKERS COMPENSATION Business"/>
    <hyperlink ref="B30" location="'50.30'!A1" display="ALL CLASSES of Business"/>
    <hyperlink ref="B31" location="'50.31'!A1" display="LIABILTY Business"/>
    <hyperlink ref="B32" location="'50.32'!A1" display="MARINE, AVIATION and TRANSPORT Business"/>
    <hyperlink ref="B33" location="'50.33'!A1" display="MOTOR Business"/>
    <hyperlink ref="B34" location="'50.34'!A1" display="PECUNIARY LOSS Business"/>
    <hyperlink ref="B35" location="'50.35'!A1" display="PERSONAL ACCIDENT Business"/>
    <hyperlink ref="B36" location="'50.36'!A1" display="PROPERTY Business"/>
    <hyperlink ref="B37" location="'50.37'!A1" display="WORKERS COMPENSATION Business"/>
    <hyperlink ref="B40" location="'50.38'!A1" display="ALL CLASSES of Business"/>
    <hyperlink ref="B43" location="NOTES!A1" display="Notes"/>
  </hyperlinks>
  <pageMargins left="0.51181102362204722" right="0" top="0.51181102362204722" bottom="0.51181102362204722" header="0.31496062992125984" footer="0.31496062992125984"/>
  <pageSetup paperSize="9" scale="78" orientation="portrait" r:id="rId1"/>
  <headerFooter>
    <oddFooter>&amp;F&amp;RPage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52"/>
  <sheetViews>
    <sheetView workbookViewId="0">
      <selection activeCell="A11" sqref="A11:F11"/>
    </sheetView>
  </sheetViews>
  <sheetFormatPr defaultColWidth="0" defaultRowHeight="13" zeroHeight="1"/>
  <cols>
    <col min="1" max="1" width="26.796875" style="6" customWidth="1"/>
    <col min="2" max="7" width="20.796875" style="6" customWidth="1"/>
    <col min="8" max="8" width="0" style="6" hidden="1" customWidth="1"/>
    <col min="9" max="16384" width="9.296875" style="6" hidden="1"/>
  </cols>
  <sheetData>
    <row r="1" spans="1:8" ht="14">
      <c r="A1" s="464" t="s">
        <v>66</v>
      </c>
      <c r="B1" s="464"/>
      <c r="C1" s="464"/>
      <c r="D1" s="464"/>
      <c r="E1" s="464"/>
      <c r="F1" s="464"/>
      <c r="G1" s="464"/>
      <c r="H1" s="71"/>
    </row>
    <row r="2" spans="1:8" ht="15.5">
      <c r="A2" s="72"/>
      <c r="B2" s="72"/>
      <c r="C2" s="72"/>
      <c r="D2" s="72"/>
      <c r="E2" s="72"/>
      <c r="F2" s="72"/>
      <c r="G2" s="73" t="s">
        <v>13</v>
      </c>
      <c r="H2" s="72"/>
    </row>
    <row r="3" spans="1:8" ht="14">
      <c r="A3" s="74" t="str">
        <f>+Cover!A7</f>
        <v>Select Name of Insurer</v>
      </c>
      <c r="B3" s="74"/>
      <c r="C3" s="74"/>
      <c r="D3" s="75"/>
      <c r="E3" s="75"/>
      <c r="F3" s="75"/>
      <c r="G3" s="79"/>
      <c r="H3" s="5"/>
    </row>
    <row r="4" spans="1:8" ht="14">
      <c r="A4" s="77" t="s">
        <v>82</v>
      </c>
      <c r="B4" s="75"/>
      <c r="C4" s="75"/>
      <c r="D4" s="75"/>
      <c r="E4" s="75"/>
      <c r="F4" s="75"/>
      <c r="G4" s="79"/>
      <c r="H4" s="5"/>
    </row>
    <row r="5" spans="1:8" ht="14">
      <c r="A5" s="77"/>
      <c r="B5" s="75"/>
      <c r="C5" s="75"/>
      <c r="D5" s="75"/>
      <c r="E5" s="75"/>
      <c r="F5" s="75"/>
      <c r="G5" s="176"/>
      <c r="H5" s="5"/>
    </row>
    <row r="6" spans="1:8" ht="14">
      <c r="A6" s="77" t="str">
        <f>CONTENTS!A5</f>
        <v xml:space="preserve">General Insurers Claims Schedules - as at </v>
      </c>
      <c r="B6" s="75"/>
      <c r="C6" s="75"/>
      <c r="D6" s="75"/>
      <c r="E6" s="75"/>
      <c r="F6" s="260">
        <f>CONTENTS!C5</f>
        <v>0</v>
      </c>
      <c r="G6" s="176"/>
      <c r="H6" s="5"/>
    </row>
    <row r="7" spans="1:8" ht="14">
      <c r="A7" s="77" t="str">
        <f>CONTENTS!A6</f>
        <v>For Financial Year End:</v>
      </c>
      <c r="B7" s="75"/>
      <c r="C7" s="75"/>
      <c r="D7" s="75"/>
      <c r="E7" s="75"/>
      <c r="F7" s="260">
        <f>CONTENTS!C6</f>
        <v>0</v>
      </c>
      <c r="G7" s="176"/>
      <c r="H7" s="5"/>
    </row>
    <row r="8" spans="1:8" ht="14">
      <c r="A8" s="77"/>
      <c r="B8" s="75"/>
      <c r="C8" s="75"/>
      <c r="D8" s="75"/>
      <c r="E8" s="75"/>
      <c r="F8" s="75"/>
      <c r="G8" s="176"/>
      <c r="H8" s="5"/>
    </row>
    <row r="9" spans="1:8" ht="14">
      <c r="A9" s="80" t="s">
        <v>52</v>
      </c>
      <c r="B9" s="75"/>
      <c r="C9" s="75"/>
      <c r="D9" s="83"/>
      <c r="E9" s="119"/>
      <c r="F9" s="120"/>
      <c r="G9" s="178"/>
      <c r="H9" s="5"/>
    </row>
    <row r="10" spans="1:8" ht="14">
      <c r="A10" s="77"/>
      <c r="B10" s="75"/>
      <c r="C10" s="75"/>
      <c r="D10" s="75"/>
      <c r="E10" s="75"/>
      <c r="F10" s="75"/>
      <c r="G10" s="176"/>
      <c r="H10" s="5"/>
    </row>
    <row r="11" spans="1:8" ht="14">
      <c r="A11" s="30" t="s">
        <v>15</v>
      </c>
      <c r="B11" s="79"/>
      <c r="C11" s="84" t="s">
        <v>49</v>
      </c>
      <c r="D11" s="81"/>
      <c r="E11" s="81"/>
      <c r="F11" s="81"/>
      <c r="G11" s="81"/>
      <c r="H11" s="82"/>
    </row>
    <row r="12" spans="1:8" ht="14">
      <c r="A12" s="84" t="s">
        <v>17</v>
      </c>
      <c r="B12" s="81"/>
      <c r="C12" s="81"/>
      <c r="D12" s="81"/>
      <c r="E12" s="81"/>
      <c r="F12" s="81"/>
      <c r="G12" s="81"/>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104"/>
    </row>
    <row r="17" spans="1:8" ht="14">
      <c r="A17" s="121">
        <f>YEAR($F$7)</f>
        <v>1900</v>
      </c>
      <c r="B17" s="156"/>
      <c r="C17" s="156"/>
      <c r="D17" s="156"/>
      <c r="E17" s="156"/>
      <c r="F17" s="156"/>
      <c r="G17" s="156"/>
      <c r="H17" s="104"/>
    </row>
    <row r="18" spans="1:8" ht="14">
      <c r="A18" s="122">
        <f>+A17-1</f>
        <v>1899</v>
      </c>
      <c r="B18" s="156"/>
      <c r="C18" s="156"/>
      <c r="D18" s="156"/>
      <c r="E18" s="156"/>
      <c r="F18" s="156"/>
      <c r="G18" s="156"/>
      <c r="H18" s="104"/>
    </row>
    <row r="19" spans="1:8" ht="14">
      <c r="A19" s="122">
        <f t="shared" ref="A19:A26" si="1">+A18-1</f>
        <v>1898</v>
      </c>
      <c r="B19" s="156"/>
      <c r="C19" s="156"/>
      <c r="D19" s="156"/>
      <c r="E19" s="156"/>
      <c r="F19" s="156"/>
      <c r="G19" s="156"/>
      <c r="H19" s="104"/>
    </row>
    <row r="20" spans="1:8" ht="14">
      <c r="A20" s="122">
        <f t="shared" si="1"/>
        <v>1897</v>
      </c>
      <c r="B20" s="156"/>
      <c r="C20" s="156"/>
      <c r="D20" s="156"/>
      <c r="E20" s="156"/>
      <c r="F20" s="156"/>
      <c r="G20" s="156"/>
      <c r="H20" s="104"/>
    </row>
    <row r="21" spans="1:8" ht="14">
      <c r="A21" s="122">
        <f t="shared" si="1"/>
        <v>1896</v>
      </c>
      <c r="B21" s="156"/>
      <c r="C21" s="156"/>
      <c r="D21" s="156"/>
      <c r="E21" s="156"/>
      <c r="F21" s="156"/>
      <c r="G21" s="156"/>
      <c r="H21" s="104"/>
    </row>
    <row r="22" spans="1:8" ht="14">
      <c r="A22" s="122">
        <f t="shared" si="1"/>
        <v>1895</v>
      </c>
      <c r="B22" s="156"/>
      <c r="C22" s="156"/>
      <c r="D22" s="156"/>
      <c r="E22" s="156"/>
      <c r="F22" s="156"/>
      <c r="G22" s="156"/>
      <c r="H22" s="104"/>
    </row>
    <row r="23" spans="1:8" ht="14">
      <c r="A23" s="122">
        <f t="shared" si="1"/>
        <v>1894</v>
      </c>
      <c r="B23" s="156"/>
      <c r="C23" s="156"/>
      <c r="D23" s="156"/>
      <c r="E23" s="156"/>
      <c r="F23" s="156"/>
      <c r="G23" s="156"/>
      <c r="H23" s="104"/>
    </row>
    <row r="24" spans="1:8" ht="14">
      <c r="A24" s="122">
        <f t="shared" si="1"/>
        <v>1893</v>
      </c>
      <c r="B24" s="156"/>
      <c r="C24" s="156"/>
      <c r="D24" s="156"/>
      <c r="E24" s="156"/>
      <c r="F24" s="156"/>
      <c r="G24" s="156"/>
      <c r="H24" s="104"/>
    </row>
    <row r="25" spans="1:8" ht="14">
      <c r="A25" s="122">
        <f t="shared" si="1"/>
        <v>1892</v>
      </c>
      <c r="B25" s="156"/>
      <c r="C25" s="156"/>
      <c r="D25" s="156"/>
      <c r="E25" s="156"/>
      <c r="F25" s="156"/>
      <c r="G25" s="156"/>
      <c r="H25" s="104"/>
    </row>
    <row r="26" spans="1:8" ht="14">
      <c r="A26" s="122">
        <f t="shared" si="1"/>
        <v>1891</v>
      </c>
      <c r="B26" s="156"/>
      <c r="C26" s="156"/>
      <c r="D26" s="156"/>
      <c r="E26" s="156"/>
      <c r="F26" s="156"/>
      <c r="G26" s="156"/>
      <c r="H26" s="104"/>
    </row>
    <row r="27" spans="1:8" ht="14">
      <c r="A27" s="96" t="str">
        <f>TEXT((A26-1),"0")&amp;" &amp; prior"</f>
        <v>1890 &amp; prior</v>
      </c>
      <c r="B27" s="156"/>
      <c r="C27" s="156"/>
      <c r="D27" s="156"/>
      <c r="E27" s="156"/>
      <c r="F27" s="156"/>
      <c r="G27" s="156"/>
      <c r="H27" s="104"/>
    </row>
    <row r="28" spans="1:8" ht="14">
      <c r="A28" s="121" t="s">
        <v>20</v>
      </c>
      <c r="B28" s="156"/>
      <c r="C28" s="156"/>
      <c r="D28" s="156"/>
      <c r="E28" s="156"/>
      <c r="F28" s="156"/>
      <c r="G28" s="156"/>
      <c r="H28" s="104"/>
    </row>
    <row r="29" spans="1:8" ht="14">
      <c r="A29" s="98" t="s">
        <v>21</v>
      </c>
      <c r="B29" s="283">
        <f>SUM(B17:B28)</f>
        <v>0</v>
      </c>
      <c r="C29" s="283">
        <f>SUM(C17:C28)</f>
        <v>0</v>
      </c>
      <c r="D29" s="284"/>
      <c r="E29" s="283">
        <f>SUM(E17:E28)</f>
        <v>0</v>
      </c>
      <c r="F29" s="283">
        <f>SUM(F17:F28)</f>
        <v>0</v>
      </c>
      <c r="G29" s="283">
        <f>SUM(G17:G28)</f>
        <v>0</v>
      </c>
      <c r="H29" s="104"/>
    </row>
    <row r="30" spans="1:8" ht="14">
      <c r="A30" s="133"/>
      <c r="B30" s="134"/>
      <c r="C30" s="134"/>
      <c r="D30" s="134"/>
      <c r="E30" s="134"/>
      <c r="F30" s="134"/>
      <c r="G30" s="134"/>
      <c r="H30" s="123"/>
    </row>
    <row r="31" spans="1:8" ht="14">
      <c r="A31" s="133"/>
      <c r="B31" s="134"/>
      <c r="C31" s="134"/>
      <c r="D31" s="134"/>
      <c r="E31" s="134"/>
      <c r="F31" s="134"/>
      <c r="G31" s="134"/>
      <c r="H31" s="123"/>
    </row>
    <row r="32" spans="1:8" ht="14">
      <c r="A32" s="84" t="s">
        <v>22</v>
      </c>
      <c r="B32" s="154"/>
      <c r="C32" s="154"/>
      <c r="D32" s="154"/>
      <c r="E32" s="154"/>
      <c r="F32" s="154"/>
      <c r="G32" s="154"/>
      <c r="H32" s="124"/>
    </row>
    <row r="33" spans="1:8" ht="14">
      <c r="A33" s="84"/>
      <c r="B33" s="154"/>
      <c r="C33" s="154"/>
      <c r="D33" s="154"/>
      <c r="E33" s="154"/>
      <c r="F33" s="154"/>
      <c r="G33" s="154"/>
      <c r="H33" s="124"/>
    </row>
    <row r="34" spans="1:8" ht="14">
      <c r="A34" s="51">
        <v>1</v>
      </c>
      <c r="B34" s="52"/>
      <c r="C34" s="51">
        <v>3</v>
      </c>
      <c r="D34" s="51">
        <v>4</v>
      </c>
      <c r="E34" s="52"/>
      <c r="F34" s="51">
        <v>6</v>
      </c>
      <c r="G34" s="51">
        <v>7</v>
      </c>
      <c r="H34" s="104"/>
    </row>
    <row r="35" spans="1:8" ht="70">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ht="14">
      <c r="A36" s="105"/>
      <c r="B36" s="106"/>
      <c r="C36" s="92" t="s">
        <v>19</v>
      </c>
      <c r="D36" s="92" t="s">
        <v>19</v>
      </c>
      <c r="E36" s="107"/>
      <c r="F36" s="92" t="s">
        <v>19</v>
      </c>
      <c r="G36" s="92" t="s">
        <v>19</v>
      </c>
      <c r="H36" s="104"/>
    </row>
    <row r="37" spans="1:8" ht="14">
      <c r="A37" s="125">
        <f>YEAR($F$7)</f>
        <v>1900</v>
      </c>
      <c r="B37" s="126"/>
      <c r="C37" s="156"/>
      <c r="D37" s="156"/>
      <c r="E37" s="127"/>
      <c r="F37" s="156"/>
      <c r="G37" s="156"/>
      <c r="H37" s="104"/>
    </row>
    <row r="38" spans="1:8" ht="14">
      <c r="A38" s="128">
        <f>+A37-1</f>
        <v>1899</v>
      </c>
      <c r="B38" s="126"/>
      <c r="C38" s="156"/>
      <c r="D38" s="156"/>
      <c r="E38" s="127"/>
      <c r="F38" s="156"/>
      <c r="G38" s="156"/>
      <c r="H38" s="104"/>
    </row>
    <row r="39" spans="1:8" ht="14">
      <c r="A39" s="128">
        <f t="shared" ref="A39:A46" si="2">+A38-1</f>
        <v>1898</v>
      </c>
      <c r="B39" s="126"/>
      <c r="C39" s="156"/>
      <c r="D39" s="156"/>
      <c r="E39" s="127"/>
      <c r="F39" s="156"/>
      <c r="G39" s="156"/>
      <c r="H39" s="104"/>
    </row>
    <row r="40" spans="1:8" ht="14">
      <c r="A40" s="128">
        <f t="shared" si="2"/>
        <v>1897</v>
      </c>
      <c r="B40" s="126"/>
      <c r="C40" s="156"/>
      <c r="D40" s="156"/>
      <c r="E40" s="127"/>
      <c r="F40" s="156"/>
      <c r="G40" s="156"/>
      <c r="H40" s="104"/>
    </row>
    <row r="41" spans="1:8" ht="14">
      <c r="A41" s="128">
        <f t="shared" si="2"/>
        <v>1896</v>
      </c>
      <c r="B41" s="126"/>
      <c r="C41" s="156"/>
      <c r="D41" s="156"/>
      <c r="E41" s="127"/>
      <c r="F41" s="156"/>
      <c r="G41" s="156"/>
      <c r="H41" s="104"/>
    </row>
    <row r="42" spans="1:8" ht="14">
      <c r="A42" s="128">
        <f t="shared" si="2"/>
        <v>1895</v>
      </c>
      <c r="B42" s="126"/>
      <c r="C42" s="156"/>
      <c r="D42" s="156"/>
      <c r="E42" s="127"/>
      <c r="F42" s="156"/>
      <c r="G42" s="156"/>
      <c r="H42" s="104"/>
    </row>
    <row r="43" spans="1:8" ht="14">
      <c r="A43" s="128">
        <f t="shared" si="2"/>
        <v>1894</v>
      </c>
      <c r="B43" s="126"/>
      <c r="C43" s="156"/>
      <c r="D43" s="156"/>
      <c r="E43" s="127"/>
      <c r="F43" s="156"/>
      <c r="G43" s="156"/>
      <c r="H43" s="104"/>
    </row>
    <row r="44" spans="1:8" ht="14">
      <c r="A44" s="128">
        <f t="shared" si="2"/>
        <v>1893</v>
      </c>
      <c r="B44" s="126"/>
      <c r="C44" s="156"/>
      <c r="D44" s="156"/>
      <c r="E44" s="127"/>
      <c r="F44" s="156"/>
      <c r="G44" s="156"/>
      <c r="H44" s="104"/>
    </row>
    <row r="45" spans="1:8" ht="14">
      <c r="A45" s="128">
        <f t="shared" si="2"/>
        <v>1892</v>
      </c>
      <c r="B45" s="126"/>
      <c r="C45" s="156"/>
      <c r="D45" s="156"/>
      <c r="E45" s="127"/>
      <c r="F45" s="156"/>
      <c r="G45" s="156"/>
      <c r="H45" s="104"/>
    </row>
    <row r="46" spans="1:8" ht="14">
      <c r="A46" s="128">
        <f t="shared" si="2"/>
        <v>1891</v>
      </c>
      <c r="B46" s="126"/>
      <c r="C46" s="156"/>
      <c r="D46" s="156"/>
      <c r="E46" s="127"/>
      <c r="F46" s="156"/>
      <c r="G46" s="156"/>
      <c r="H46" s="104"/>
    </row>
    <row r="47" spans="1:8" ht="14">
      <c r="A47" s="128" t="str">
        <f>TEXT((A46-1),"0")&amp;" &amp; prior"</f>
        <v>1890 &amp; prior</v>
      </c>
      <c r="B47" s="126"/>
      <c r="C47" s="156"/>
      <c r="D47" s="156"/>
      <c r="E47" s="127"/>
      <c r="F47" s="156"/>
      <c r="G47" s="156"/>
      <c r="H47" s="104"/>
    </row>
    <row r="48" spans="1:8" ht="14">
      <c r="A48" s="125" t="s">
        <v>20</v>
      </c>
      <c r="B48" s="126"/>
      <c r="C48" s="156"/>
      <c r="D48" s="156"/>
      <c r="E48" s="127"/>
      <c r="F48" s="156"/>
      <c r="G48" s="156"/>
      <c r="H48" s="104"/>
    </row>
    <row r="49" spans="1:8" ht="14">
      <c r="A49" s="111" t="s">
        <v>21</v>
      </c>
      <c r="B49" s="129"/>
      <c r="C49" s="130">
        <f>SUM(C37:C48)</f>
        <v>0</v>
      </c>
      <c r="D49" s="467"/>
      <c r="E49" s="468"/>
      <c r="F49" s="114">
        <f>SUM(F37:F48)</f>
        <v>0</v>
      </c>
      <c r="G49" s="114">
        <f>SUM(G37:G48)</f>
        <v>0</v>
      </c>
      <c r="H49" s="104"/>
    </row>
    <row r="50" spans="1:8" ht="14">
      <c r="A50" s="155"/>
      <c r="B50" s="155"/>
      <c r="C50" s="81"/>
      <c r="D50" s="81"/>
      <c r="E50" s="81"/>
      <c r="F50" s="81"/>
      <c r="G50" s="81"/>
      <c r="H50" s="104"/>
    </row>
    <row r="51" spans="1:8" ht="14">
      <c r="A51" s="79"/>
      <c r="B51" s="79"/>
      <c r="C51" s="79"/>
      <c r="D51" s="79"/>
      <c r="E51" s="79"/>
      <c r="F51" s="79"/>
      <c r="G51" s="68" t="s">
        <v>129</v>
      </c>
    </row>
    <row r="52" spans="1:8" ht="14">
      <c r="A52" s="79"/>
      <c r="B52" s="79"/>
      <c r="C52" s="79"/>
      <c r="D52" s="79"/>
      <c r="E52" s="79"/>
      <c r="F52" s="75"/>
      <c r="G52" s="116" t="s">
        <v>67</v>
      </c>
    </row>
  </sheetData>
  <sheetProtection password="C3AA" sheet="1" objects="1" scenarios="1"/>
  <mergeCells count="2">
    <mergeCell ref="A1:G1"/>
    <mergeCell ref="D49:E49"/>
  </mergeCells>
  <hyperlinks>
    <hyperlink ref="A1:G1" location="CONTENTS!A1" display="50.37"/>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45"/>
  <sheetViews>
    <sheetView workbookViewId="0">
      <selection activeCell="A9" sqref="A9:F9"/>
    </sheetView>
  </sheetViews>
  <sheetFormatPr defaultColWidth="0" defaultRowHeight="13" zeroHeight="1"/>
  <cols>
    <col min="1" max="1" width="36.296875" style="6" customWidth="1"/>
    <col min="2" max="6" width="20.69921875" style="6" customWidth="1"/>
    <col min="7" max="16384" width="9.296875" style="6" hidden="1"/>
  </cols>
  <sheetData>
    <row r="1" spans="1:6">
      <c r="A1" s="464" t="s">
        <v>68</v>
      </c>
      <c r="B1" s="464"/>
      <c r="C1" s="464"/>
      <c r="D1" s="464"/>
      <c r="E1" s="464"/>
      <c r="F1" s="464"/>
    </row>
    <row r="2" spans="1:6" ht="15.5">
      <c r="A2" s="179"/>
      <c r="B2" s="179"/>
      <c r="C2" s="179"/>
      <c r="D2" s="179"/>
      <c r="E2" s="179"/>
      <c r="F2" s="73"/>
    </row>
    <row r="3" spans="1:6" ht="14">
      <c r="A3" s="74" t="str">
        <f>+Cover!A7</f>
        <v>Select Name of Insurer</v>
      </c>
      <c r="B3" s="30"/>
      <c r="C3" s="30"/>
      <c r="D3" s="30"/>
      <c r="E3" s="30"/>
      <c r="F3" s="79"/>
    </row>
    <row r="4" spans="1:6" ht="14">
      <c r="A4" s="77" t="s">
        <v>82</v>
      </c>
      <c r="B4" s="30"/>
      <c r="C4" s="30"/>
      <c r="D4" s="30"/>
      <c r="E4" s="30"/>
      <c r="F4" s="79"/>
    </row>
    <row r="5" spans="1:6" ht="14">
      <c r="A5" s="77"/>
      <c r="B5" s="30"/>
      <c r="C5" s="30"/>
      <c r="D5" s="30"/>
      <c r="E5" s="30"/>
      <c r="F5" s="180"/>
    </row>
    <row r="6" spans="1:6" ht="14">
      <c r="A6" s="77" t="str">
        <f>CONTENTS!A5</f>
        <v xml:space="preserve">General Insurers Claims Schedules - as at </v>
      </c>
      <c r="B6" s="30"/>
      <c r="C6" s="30"/>
      <c r="D6" s="30"/>
      <c r="E6" s="30"/>
      <c r="F6" s="260">
        <f>CONTENTS!C5</f>
        <v>0</v>
      </c>
    </row>
    <row r="7" spans="1:6" ht="14">
      <c r="A7" s="77" t="str">
        <f>CONTENTS!A6</f>
        <v>For Financial Year End:</v>
      </c>
      <c r="B7" s="30"/>
      <c r="C7" s="30"/>
      <c r="D7" s="30"/>
      <c r="E7" s="30"/>
      <c r="F7" s="260">
        <f>CONTENTS!C6</f>
        <v>0</v>
      </c>
    </row>
    <row r="8" spans="1:6" ht="14">
      <c r="A8" s="77"/>
      <c r="B8" s="30"/>
      <c r="C8" s="30"/>
      <c r="D8" s="30"/>
      <c r="E8" s="30"/>
      <c r="F8" s="180"/>
    </row>
    <row r="9" spans="1:6" ht="14">
      <c r="A9" s="80" t="s">
        <v>69</v>
      </c>
      <c r="B9" s="30"/>
      <c r="C9" s="30"/>
      <c r="D9" s="181"/>
      <c r="E9" s="119"/>
      <c r="F9" s="119"/>
    </row>
    <row r="10" spans="1:6" ht="14">
      <c r="A10" s="77"/>
      <c r="B10" s="30"/>
      <c r="C10" s="30"/>
      <c r="D10" s="30"/>
      <c r="E10" s="30"/>
      <c r="F10" s="30"/>
    </row>
    <row r="11" spans="1:6" ht="14">
      <c r="A11" s="30" t="s">
        <v>17</v>
      </c>
      <c r="B11" s="84"/>
      <c r="C11" s="84"/>
      <c r="D11" s="84"/>
      <c r="E11" s="84"/>
      <c r="F11" s="84"/>
    </row>
    <row r="12" spans="1:6" ht="14">
      <c r="A12" s="84"/>
      <c r="B12" s="84"/>
      <c r="C12" s="84"/>
      <c r="D12" s="84"/>
      <c r="E12" s="84"/>
      <c r="F12" s="84"/>
    </row>
    <row r="13" spans="1:6" ht="14">
      <c r="A13" s="84"/>
      <c r="B13" s="472"/>
      <c r="C13" s="472"/>
      <c r="D13" s="472"/>
      <c r="E13" s="84"/>
      <c r="F13" s="84"/>
    </row>
    <row r="14" spans="1:6" ht="14">
      <c r="A14" s="87">
        <v>1</v>
      </c>
      <c r="B14" s="266">
        <f>+A14+1</f>
        <v>2</v>
      </c>
      <c r="C14" s="266">
        <f>+B14+1</f>
        <v>3</v>
      </c>
      <c r="D14" s="266">
        <f>+C14+1</f>
        <v>4</v>
      </c>
      <c r="E14" s="87">
        <f>+D14+1</f>
        <v>5</v>
      </c>
      <c r="F14" s="87">
        <f>+E14+1</f>
        <v>6</v>
      </c>
    </row>
    <row r="15" spans="1:6" ht="84">
      <c r="A15" s="182" t="s">
        <v>70</v>
      </c>
      <c r="B15" s="166" t="str">
        <f>"Gross Case Reserves at end of financial year "&amp;YEAR($F$7)&amp;" in respect of Trinidad and Tobago Business"</f>
        <v>Gross Case Reserves at end of financial year 1900 in respect of Trinidad and Tobago Business</v>
      </c>
      <c r="C15" s="167" t="str">
        <f>"Gross IBNR Reserve at end of financial year "&amp;YEAR($F$7)&amp;" in respect of Trinidad and Tobago Business"</f>
        <v>Gross IBNR Reserve at end of financial year 1900 in respect of Trinidad and Tobago Business</v>
      </c>
      <c r="D15" s="167" t="str">
        <f>"Gross Outstanding Claims at end of financial year "&amp;YEAR($F$7)&amp;" in respect of Trinidad and Tobago Business"</f>
        <v>Gross Outstanding Claims at end of financial year 1900 in respect of Trinidad and Tobago Business</v>
      </c>
      <c r="E15" s="167" t="str">
        <f>"Gross Outstanding Claims at end of financial year "&amp;YEAR($F$7)&amp;" in respect of Non - Trinidad and Tobago Business"</f>
        <v>Gross Outstanding Claims at end of financial year 1900 in respect of Non - Trinidad and Tobago Business</v>
      </c>
      <c r="F15" s="183" t="str">
        <f>"Gross Outstanding Claims as at end of financial year "&amp;YEAR($F$7)&amp;" in respect of Total Business"</f>
        <v>Gross Outstanding Claims as at end of financial year 1900 in respect of Total Business</v>
      </c>
    </row>
    <row r="16" spans="1:6" ht="14">
      <c r="A16" s="182"/>
      <c r="B16" s="166"/>
      <c r="C16" s="167"/>
      <c r="D16" s="167" t="s">
        <v>71</v>
      </c>
      <c r="E16" s="167"/>
      <c r="F16" s="183" t="s">
        <v>72</v>
      </c>
    </row>
    <row r="17" spans="1:6" ht="14">
      <c r="A17" s="184"/>
      <c r="B17" s="185" t="s">
        <v>19</v>
      </c>
      <c r="C17" s="185" t="s">
        <v>19</v>
      </c>
      <c r="D17" s="185" t="s">
        <v>19</v>
      </c>
      <c r="E17" s="185" t="s">
        <v>19</v>
      </c>
      <c r="F17" s="185" t="s">
        <v>19</v>
      </c>
    </row>
    <row r="18" spans="1:6" ht="14">
      <c r="A18" s="186" t="s">
        <v>73</v>
      </c>
      <c r="B18" s="187">
        <f>+'50.21'!F29</f>
        <v>0</v>
      </c>
      <c r="C18" s="187">
        <f>+'50.21'!G29</f>
        <v>0</v>
      </c>
      <c r="D18" s="187">
        <f t="shared" ref="D18:D24" si="0">+B18+C18</f>
        <v>0</v>
      </c>
      <c r="E18" s="188">
        <f>+'50.31'!F29+'50.31'!G29</f>
        <v>0</v>
      </c>
      <c r="F18" s="187">
        <f t="shared" ref="F18:F24" si="1">+D18+E18</f>
        <v>0</v>
      </c>
    </row>
    <row r="19" spans="1:6" ht="14">
      <c r="A19" s="186" t="s">
        <v>74</v>
      </c>
      <c r="B19" s="187">
        <f>+'50.22'!F29</f>
        <v>0</v>
      </c>
      <c r="C19" s="187">
        <f>+'50.22'!G29</f>
        <v>0</v>
      </c>
      <c r="D19" s="187">
        <f t="shared" si="0"/>
        <v>0</v>
      </c>
      <c r="E19" s="188">
        <f>+'50.32'!F29+'50.32'!G29</f>
        <v>0</v>
      </c>
      <c r="F19" s="187">
        <f t="shared" si="1"/>
        <v>0</v>
      </c>
    </row>
    <row r="20" spans="1:6" ht="14">
      <c r="A20" s="186" t="s">
        <v>75</v>
      </c>
      <c r="B20" s="187">
        <f>+'50.23'!F29</f>
        <v>0</v>
      </c>
      <c r="C20" s="187">
        <f>+'50.23'!G29</f>
        <v>0</v>
      </c>
      <c r="D20" s="187">
        <f t="shared" si="0"/>
        <v>0</v>
      </c>
      <c r="E20" s="189">
        <f>+'50.33'!F29+'50.33'!G29</f>
        <v>0</v>
      </c>
      <c r="F20" s="187">
        <f t="shared" si="1"/>
        <v>0</v>
      </c>
    </row>
    <row r="21" spans="1:6" ht="14">
      <c r="A21" s="186" t="s">
        <v>76</v>
      </c>
      <c r="B21" s="187">
        <f>+'50.24'!F29</f>
        <v>0</v>
      </c>
      <c r="C21" s="187">
        <f>+'50.24'!G29</f>
        <v>0</v>
      </c>
      <c r="D21" s="187">
        <f t="shared" si="0"/>
        <v>0</v>
      </c>
      <c r="E21" s="188">
        <f>+'50.34'!F29+'50.34'!G29</f>
        <v>0</v>
      </c>
      <c r="F21" s="187">
        <f t="shared" si="1"/>
        <v>0</v>
      </c>
    </row>
    <row r="22" spans="1:6" ht="14">
      <c r="A22" s="186" t="s">
        <v>77</v>
      </c>
      <c r="B22" s="187">
        <f>+'50.25'!F29</f>
        <v>0</v>
      </c>
      <c r="C22" s="187">
        <f>+'50.25'!G29</f>
        <v>0</v>
      </c>
      <c r="D22" s="187">
        <f t="shared" si="0"/>
        <v>0</v>
      </c>
      <c r="E22" s="188">
        <f>'50.35'!F29+'50.35'!G29</f>
        <v>0</v>
      </c>
      <c r="F22" s="187">
        <f t="shared" si="1"/>
        <v>0</v>
      </c>
    </row>
    <row r="23" spans="1:6" ht="14">
      <c r="A23" s="186" t="s">
        <v>78</v>
      </c>
      <c r="B23" s="187">
        <f>+'50.26'!F29</f>
        <v>0</v>
      </c>
      <c r="C23" s="187">
        <f>+'50.26'!G29</f>
        <v>0</v>
      </c>
      <c r="D23" s="187">
        <f t="shared" si="0"/>
        <v>0</v>
      </c>
      <c r="E23" s="190">
        <f>+'50.36'!F29+'50.36'!G29</f>
        <v>0</v>
      </c>
      <c r="F23" s="187">
        <f t="shared" si="1"/>
        <v>0</v>
      </c>
    </row>
    <row r="24" spans="1:6" ht="14">
      <c r="A24" s="186" t="s">
        <v>79</v>
      </c>
      <c r="B24" s="187">
        <f>+'50.27'!F29</f>
        <v>0</v>
      </c>
      <c r="C24" s="187">
        <f>+'50.27'!G29</f>
        <v>0</v>
      </c>
      <c r="D24" s="187">
        <f t="shared" si="0"/>
        <v>0</v>
      </c>
      <c r="E24" s="188">
        <f>+'50.37'!F29+'50.37'!G29</f>
        <v>0</v>
      </c>
      <c r="F24" s="187">
        <f t="shared" si="1"/>
        <v>0</v>
      </c>
    </row>
    <row r="25" spans="1:6" ht="14">
      <c r="A25" s="186" t="s">
        <v>21</v>
      </c>
      <c r="B25" s="187">
        <f>SUM(B18:B24)</f>
        <v>0</v>
      </c>
      <c r="C25" s="187">
        <f>SUM(C18:C24)</f>
        <v>0</v>
      </c>
      <c r="D25" s="187">
        <f>SUM(D18:D24)</f>
        <v>0</v>
      </c>
      <c r="E25" s="188">
        <f>SUM(E18:E24)</f>
        <v>0</v>
      </c>
      <c r="F25" s="187">
        <f>SUM(F18:F24)</f>
        <v>0</v>
      </c>
    </row>
    <row r="26" spans="1:6" ht="14">
      <c r="A26" s="84"/>
      <c r="B26" s="84"/>
      <c r="C26" s="84"/>
      <c r="D26" s="84"/>
      <c r="E26" s="84"/>
      <c r="F26" s="84"/>
    </row>
    <row r="27" spans="1:6" ht="14">
      <c r="A27" s="30" t="s">
        <v>22</v>
      </c>
      <c r="B27" s="84"/>
      <c r="C27" s="84"/>
      <c r="D27" s="84"/>
      <c r="E27" s="84"/>
      <c r="F27" s="84"/>
    </row>
    <row r="28" spans="1:6" ht="14">
      <c r="A28" s="84"/>
      <c r="B28" s="84"/>
      <c r="C28" s="84"/>
      <c r="D28" s="84"/>
      <c r="E28" s="84"/>
      <c r="F28" s="84"/>
    </row>
    <row r="29" spans="1:6" ht="14">
      <c r="A29" s="84"/>
      <c r="B29" s="472"/>
      <c r="C29" s="472"/>
      <c r="D29" s="472"/>
      <c r="E29" s="84"/>
      <c r="F29" s="84"/>
    </row>
    <row r="30" spans="1:6" ht="14">
      <c r="A30" s="87">
        <v>1</v>
      </c>
      <c r="B30" s="266">
        <f>+A30+1</f>
        <v>2</v>
      </c>
      <c r="C30" s="266">
        <f>+B30+1</f>
        <v>3</v>
      </c>
      <c r="D30" s="266">
        <f>+C30+1</f>
        <v>4</v>
      </c>
      <c r="E30" s="87">
        <f>+D30+1</f>
        <v>5</v>
      </c>
      <c r="F30" s="87">
        <f>+E30+1</f>
        <v>6</v>
      </c>
    </row>
    <row r="31" spans="1:6" ht="84">
      <c r="A31" s="182" t="s">
        <v>70</v>
      </c>
      <c r="B31" s="166" t="str">
        <f>"Net Case Reserves at end of financial year "&amp;YEAR($F$7)&amp;" in respect of Trinidad and Tobago Business"</f>
        <v>Net Case Reserves at end of financial year 1900 in respect of Trinidad and Tobago Business</v>
      </c>
      <c r="C31" s="167" t="str">
        <f>"Net IBNR Reserve at end of financial year "&amp;YEAR($F$7)&amp;" in respect of Trinidad and Tobago Business"</f>
        <v>Net IBNR Reserve at end of financial year 1900 in respect of Trinidad and Tobago Business</v>
      </c>
      <c r="D31" s="167" t="str">
        <f>"Net Outstanding Claims at end of financial year "&amp;YEAR($F$7)&amp;" in respect of Trinidad and Tobago Business"</f>
        <v>Net Outstanding Claims at end of financial year 1900 in respect of Trinidad and Tobago Business</v>
      </c>
      <c r="E31" s="167" t="str">
        <f>"Net Outstanding Claims at end of financial year "&amp;YEAR($F$7)&amp;" in respect of Non - Trinidad and Tobago Business"</f>
        <v>Net Outstanding Claims at end of financial year 1900 in respect of Non - Trinidad and Tobago Business</v>
      </c>
      <c r="F31" s="183" t="str">
        <f>"Net Outstanding Claims as at end of financial year "&amp;YEAR($F$7)&amp;" in respect of Total Business"</f>
        <v>Net Outstanding Claims as at end of financial year 1900 in respect of Total Business</v>
      </c>
    </row>
    <row r="32" spans="1:6" ht="14">
      <c r="A32" s="182"/>
      <c r="B32" s="166"/>
      <c r="C32" s="167"/>
      <c r="D32" s="167" t="s">
        <v>71</v>
      </c>
      <c r="E32" s="167"/>
      <c r="F32" s="183" t="s">
        <v>72</v>
      </c>
    </row>
    <row r="33" spans="1:6" ht="14">
      <c r="A33" s="184"/>
      <c r="B33" s="185" t="s">
        <v>19</v>
      </c>
      <c r="C33" s="185" t="s">
        <v>19</v>
      </c>
      <c r="D33" s="185" t="s">
        <v>19</v>
      </c>
      <c r="E33" s="185" t="s">
        <v>19</v>
      </c>
      <c r="F33" s="185" t="s">
        <v>19</v>
      </c>
    </row>
    <row r="34" spans="1:6" ht="14">
      <c r="A34" s="186" t="s">
        <v>73</v>
      </c>
      <c r="B34" s="187">
        <f>+'50.21'!F49</f>
        <v>0</v>
      </c>
      <c r="C34" s="187">
        <f>+'50.21'!G49</f>
        <v>0</v>
      </c>
      <c r="D34" s="187">
        <f t="shared" ref="D34:D40" si="2">+B34+C34</f>
        <v>0</v>
      </c>
      <c r="E34" s="191">
        <f>+'50.31'!F49+'50.31'!G49</f>
        <v>0</v>
      </c>
      <c r="F34" s="187">
        <f t="shared" ref="F34:F40" si="3">+D34+E34</f>
        <v>0</v>
      </c>
    </row>
    <row r="35" spans="1:6" ht="14">
      <c r="A35" s="186" t="s">
        <v>74</v>
      </c>
      <c r="B35" s="187">
        <f>+'50.22'!F49</f>
        <v>0</v>
      </c>
      <c r="C35" s="187">
        <f>+'50.22'!G49</f>
        <v>0</v>
      </c>
      <c r="D35" s="187">
        <f t="shared" si="2"/>
        <v>0</v>
      </c>
      <c r="E35" s="191">
        <f>+'50.32'!F49+'50.32'!G49</f>
        <v>0</v>
      </c>
      <c r="F35" s="187">
        <f t="shared" si="3"/>
        <v>0</v>
      </c>
    </row>
    <row r="36" spans="1:6" ht="14">
      <c r="A36" s="186" t="s">
        <v>75</v>
      </c>
      <c r="B36" s="187">
        <f>+'50.23'!F69</f>
        <v>0</v>
      </c>
      <c r="C36" s="187">
        <f>+'50.23'!G69</f>
        <v>0</v>
      </c>
      <c r="D36" s="187">
        <f t="shared" si="2"/>
        <v>0</v>
      </c>
      <c r="E36" s="192">
        <f>+'50.33'!F69+'50.33'!G69</f>
        <v>0</v>
      </c>
      <c r="F36" s="187">
        <f t="shared" si="3"/>
        <v>0</v>
      </c>
    </row>
    <row r="37" spans="1:6" ht="14">
      <c r="A37" s="186" t="s">
        <v>76</v>
      </c>
      <c r="B37" s="187">
        <f>+'50.24'!F49</f>
        <v>0</v>
      </c>
      <c r="C37" s="187">
        <f>+'50.24'!G49</f>
        <v>0</v>
      </c>
      <c r="D37" s="187">
        <f t="shared" si="2"/>
        <v>0</v>
      </c>
      <c r="E37" s="191">
        <f>+'50.34'!F49+'50.34'!G49</f>
        <v>0</v>
      </c>
      <c r="F37" s="187">
        <f t="shared" si="3"/>
        <v>0</v>
      </c>
    </row>
    <row r="38" spans="1:6" ht="14">
      <c r="A38" s="186" t="s">
        <v>77</v>
      </c>
      <c r="B38" s="187">
        <f>+'50.25'!F49</f>
        <v>0</v>
      </c>
      <c r="C38" s="187">
        <f>+'50.25'!G49</f>
        <v>0</v>
      </c>
      <c r="D38" s="187">
        <f t="shared" si="2"/>
        <v>0</v>
      </c>
      <c r="E38" s="191">
        <f>+'50.35'!F49+'50.35'!G49</f>
        <v>0</v>
      </c>
      <c r="F38" s="187">
        <f t="shared" si="3"/>
        <v>0</v>
      </c>
    </row>
    <row r="39" spans="1:6" ht="14">
      <c r="A39" s="186" t="s">
        <v>78</v>
      </c>
      <c r="B39" s="187">
        <f>+'50.26'!F49</f>
        <v>0</v>
      </c>
      <c r="C39" s="187">
        <f>+'50.26'!G49</f>
        <v>0</v>
      </c>
      <c r="D39" s="187">
        <f t="shared" si="2"/>
        <v>0</v>
      </c>
      <c r="E39" s="192">
        <f>+'50.36'!F49+'50.36'!G49</f>
        <v>0</v>
      </c>
      <c r="F39" s="187">
        <f t="shared" si="3"/>
        <v>0</v>
      </c>
    </row>
    <row r="40" spans="1:6" ht="14">
      <c r="A40" s="186" t="s">
        <v>79</v>
      </c>
      <c r="B40" s="187">
        <f>+'50.27'!F49</f>
        <v>0</v>
      </c>
      <c r="C40" s="187">
        <f>+'50.27'!G49</f>
        <v>0</v>
      </c>
      <c r="D40" s="187">
        <f t="shared" si="2"/>
        <v>0</v>
      </c>
      <c r="E40" s="191">
        <f>+'50.37'!F49+'50.37'!G49</f>
        <v>0</v>
      </c>
      <c r="F40" s="187">
        <f t="shared" si="3"/>
        <v>0</v>
      </c>
    </row>
    <row r="41" spans="1:6" ht="14">
      <c r="A41" s="186" t="s">
        <v>21</v>
      </c>
      <c r="B41" s="187">
        <f>SUM(B34:B40)</f>
        <v>0</v>
      </c>
      <c r="C41" s="187">
        <f>SUM(C34:C40)</f>
        <v>0</v>
      </c>
      <c r="D41" s="187">
        <f>SUM(D34:D40)</f>
        <v>0</v>
      </c>
      <c r="E41" s="187">
        <f>SUM(E34:E40)</f>
        <v>0</v>
      </c>
      <c r="F41" s="187">
        <f>SUM(F34:F40)</f>
        <v>0</v>
      </c>
    </row>
    <row r="42" spans="1:6" ht="14">
      <c r="A42" s="84"/>
      <c r="B42" s="84"/>
      <c r="C42" s="84"/>
      <c r="D42" s="84"/>
      <c r="E42" s="84"/>
      <c r="F42" s="84"/>
    </row>
    <row r="43" spans="1:6" s="67" customFormat="1" ht="14">
      <c r="A43" s="193"/>
      <c r="B43" s="193"/>
      <c r="C43" s="193"/>
      <c r="D43" s="193"/>
      <c r="F43" s="68" t="s">
        <v>129</v>
      </c>
    </row>
    <row r="44" spans="1:6" ht="14">
      <c r="A44" s="193"/>
      <c r="B44" s="193"/>
      <c r="C44" s="193"/>
      <c r="D44" s="193"/>
      <c r="E44" s="193"/>
      <c r="F44" s="116" t="s">
        <v>140</v>
      </c>
    </row>
    <row r="45" spans="1:6">
      <c r="A45" s="194"/>
      <c r="B45" s="194"/>
      <c r="C45" s="194"/>
      <c r="D45" s="194"/>
      <c r="E45" s="194"/>
      <c r="F45" s="194"/>
    </row>
  </sheetData>
  <sheetProtection password="C3AA" sheet="1" objects="1" scenarios="1"/>
  <mergeCells count="3">
    <mergeCell ref="A1:F1"/>
    <mergeCell ref="B13:D13"/>
    <mergeCell ref="B29:D29"/>
  </mergeCells>
  <hyperlinks>
    <hyperlink ref="A1:F1" location="CONTENTS!A1" display="50.38"/>
  </hyperlinks>
  <pageMargins left="0.51181102362204722" right="0" top="0.51181102362204722" bottom="0.51181102362204722" header="0.31496062992125984" footer="0.31496062992125984"/>
  <pageSetup paperSize="9" scale="81" orientation="portrait" r:id="rId1"/>
  <headerFooter>
    <oddFooter>&amp;F&amp;RPage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665"/>
  <sheetViews>
    <sheetView zoomScaleNormal="100" workbookViewId="0">
      <selection activeCell="A10" sqref="A10:J10"/>
    </sheetView>
  </sheetViews>
  <sheetFormatPr defaultColWidth="0" defaultRowHeight="13" zeroHeight="1"/>
  <cols>
    <col min="1" max="1" width="13.5" customWidth="1"/>
    <col min="2" max="2" width="33.796875" customWidth="1"/>
    <col min="3" max="3" width="21.796875" customWidth="1"/>
    <col min="4" max="5" width="20.796875" customWidth="1"/>
    <col min="6" max="6" width="8.796875" customWidth="1"/>
    <col min="7" max="9" width="20.796875" customWidth="1"/>
    <col min="10" max="10" width="11.796875" customWidth="1"/>
    <col min="11" max="11" width="0" hidden="1" customWidth="1"/>
    <col min="12" max="16384" width="9.296875" hidden="1"/>
  </cols>
  <sheetData>
    <row r="1" spans="1:11">
      <c r="A1" s="464" t="s">
        <v>81</v>
      </c>
      <c r="B1" s="473"/>
      <c r="C1" s="473"/>
      <c r="D1" s="473"/>
      <c r="E1" s="473"/>
      <c r="F1" s="473"/>
      <c r="G1" s="473"/>
      <c r="H1" s="473"/>
      <c r="I1" s="473"/>
      <c r="J1" s="473"/>
      <c r="K1" s="5"/>
    </row>
    <row r="2" spans="1:11" ht="15.5">
      <c r="A2" s="5"/>
      <c r="B2" s="5"/>
      <c r="C2" s="5"/>
      <c r="D2" s="5"/>
      <c r="E2" s="5"/>
      <c r="F2" s="5"/>
      <c r="G2" s="73"/>
      <c r="H2" s="5"/>
      <c r="I2" s="5"/>
      <c r="J2" s="5"/>
      <c r="K2" s="5"/>
    </row>
    <row r="3" spans="1:11" ht="14">
      <c r="A3" s="74" t="str">
        <f>CONTENTS!A2</f>
        <v>Select Name of Insurer</v>
      </c>
      <c r="B3" s="195"/>
      <c r="C3" s="75"/>
      <c r="D3" s="75"/>
      <c r="E3" s="75"/>
      <c r="F3" s="75"/>
      <c r="G3" s="79"/>
      <c r="H3" s="5"/>
      <c r="I3" s="5"/>
      <c r="J3" s="5"/>
      <c r="K3" s="5"/>
    </row>
    <row r="4" spans="1:11" ht="14">
      <c r="A4" s="77" t="s">
        <v>82</v>
      </c>
      <c r="B4" s="75"/>
      <c r="C4" s="75"/>
      <c r="D4" s="75"/>
      <c r="E4" s="75"/>
      <c r="F4" s="75"/>
      <c r="G4" s="79"/>
      <c r="H4" s="5"/>
      <c r="I4" s="5"/>
      <c r="J4" s="5"/>
      <c r="K4" s="5"/>
    </row>
    <row r="5" spans="1:11" ht="14">
      <c r="A5" s="77"/>
      <c r="B5" s="75"/>
      <c r="C5" s="75"/>
      <c r="D5" s="75"/>
      <c r="E5" s="75"/>
      <c r="F5" s="75"/>
      <c r="G5" s="176"/>
      <c r="H5" s="5"/>
      <c r="I5" s="5"/>
      <c r="J5" s="5"/>
      <c r="K5" s="5"/>
    </row>
    <row r="6" spans="1:11" ht="14">
      <c r="A6" s="30" t="str">
        <f>CONTENTS!A5</f>
        <v xml:space="preserve">General Insurers Claims Schedules - as at </v>
      </c>
      <c r="B6" s="196"/>
      <c r="C6" s="79"/>
      <c r="D6" s="75"/>
      <c r="E6" s="75"/>
      <c r="F6" s="79"/>
      <c r="G6" s="176"/>
      <c r="H6" s="5"/>
      <c r="I6" s="78">
        <f>CONTENTS!C5</f>
        <v>0</v>
      </c>
      <c r="J6" s="5"/>
      <c r="K6" s="5"/>
    </row>
    <row r="7" spans="1:11" ht="14">
      <c r="A7" s="77" t="str">
        <f>CONTENTS!A6</f>
        <v>For Financial Year End:</v>
      </c>
      <c r="B7" s="75"/>
      <c r="C7" s="75"/>
      <c r="D7" s="75"/>
      <c r="E7" s="75"/>
      <c r="F7" s="5"/>
      <c r="G7" s="75"/>
      <c r="H7" s="5"/>
      <c r="I7" s="78">
        <f>CONTENTS!C6</f>
        <v>0</v>
      </c>
      <c r="J7" s="5"/>
      <c r="K7" s="5"/>
    </row>
    <row r="8" spans="1:11" ht="14">
      <c r="A8" s="77"/>
      <c r="B8" s="75"/>
      <c r="C8" s="75"/>
      <c r="D8" s="75"/>
      <c r="E8" s="75"/>
      <c r="F8" s="197"/>
      <c r="G8" s="75"/>
      <c r="H8" s="5"/>
      <c r="I8" s="5"/>
      <c r="J8" s="5"/>
      <c r="K8" s="5"/>
    </row>
    <row r="9" spans="1:11">
      <c r="A9" s="5"/>
      <c r="B9" s="5"/>
      <c r="C9" s="5"/>
      <c r="D9" s="5"/>
      <c r="E9" s="5"/>
      <c r="F9" s="5"/>
      <c r="G9" s="5"/>
      <c r="H9" s="5"/>
      <c r="I9" s="5"/>
      <c r="J9" s="5"/>
      <c r="K9" s="5"/>
    </row>
    <row r="10" spans="1:11" ht="14">
      <c r="A10" s="474" t="s">
        <v>132</v>
      </c>
      <c r="B10" s="475"/>
      <c r="C10" s="475"/>
      <c r="D10" s="475"/>
      <c r="E10" s="475"/>
      <c r="F10" s="475"/>
      <c r="G10" s="475"/>
      <c r="H10" s="475"/>
      <c r="I10" s="475"/>
      <c r="J10" s="475"/>
      <c r="K10" s="5"/>
    </row>
    <row r="11" spans="1:11">
      <c r="A11" s="5"/>
      <c r="B11" s="5"/>
      <c r="C11" s="5"/>
      <c r="D11" s="5"/>
      <c r="E11" s="5"/>
      <c r="F11" s="5"/>
      <c r="G11" s="5"/>
      <c r="H11" s="5"/>
      <c r="I11" s="5"/>
      <c r="J11" s="5"/>
      <c r="K11" s="5"/>
    </row>
    <row r="12" spans="1:11">
      <c r="A12" s="198"/>
      <c r="B12" s="198"/>
      <c r="C12" s="198"/>
      <c r="D12" s="198"/>
      <c r="E12" s="198"/>
      <c r="F12" s="198"/>
      <c r="G12" s="198"/>
      <c r="H12" s="198"/>
      <c r="I12" s="198"/>
      <c r="J12" s="198"/>
      <c r="K12" s="67"/>
    </row>
    <row r="13" spans="1:11">
      <c r="A13" s="198"/>
      <c r="B13" s="198"/>
      <c r="C13" s="198"/>
      <c r="D13" s="198"/>
      <c r="E13" s="198"/>
      <c r="F13" s="198"/>
      <c r="G13" s="198"/>
      <c r="H13" s="198"/>
      <c r="I13" s="198"/>
      <c r="J13" s="198"/>
      <c r="K13" s="67"/>
    </row>
    <row r="14" spans="1:11">
      <c r="A14" s="198"/>
      <c r="B14" s="198"/>
      <c r="C14" s="198"/>
      <c r="D14" s="198"/>
      <c r="E14" s="198"/>
      <c r="F14" s="198"/>
      <c r="G14" s="198"/>
      <c r="H14" s="198"/>
      <c r="I14" s="198"/>
      <c r="J14" s="198"/>
      <c r="K14" s="67"/>
    </row>
    <row r="15" spans="1:11">
      <c r="A15" s="198"/>
      <c r="B15" s="198"/>
      <c r="C15" s="198"/>
      <c r="D15" s="198"/>
      <c r="E15" s="198"/>
      <c r="F15" s="198"/>
      <c r="G15" s="198"/>
      <c r="H15" s="198"/>
      <c r="I15" s="198"/>
      <c r="J15" s="198"/>
      <c r="K15" s="67"/>
    </row>
    <row r="16" spans="1:11">
      <c r="A16" s="198"/>
      <c r="B16" s="198"/>
      <c r="C16" s="198"/>
      <c r="D16" s="198"/>
      <c r="E16" s="198"/>
      <c r="F16" s="198"/>
      <c r="G16" s="198"/>
      <c r="H16" s="198"/>
      <c r="I16" s="199"/>
      <c r="J16" s="198"/>
      <c r="K16" s="67"/>
    </row>
    <row r="17" spans="1:11">
      <c r="A17" s="198"/>
      <c r="B17" s="198"/>
      <c r="C17" s="198"/>
      <c r="D17" s="198"/>
      <c r="E17" s="198"/>
      <c r="F17" s="198"/>
      <c r="G17" s="198"/>
      <c r="H17" s="198"/>
      <c r="I17" s="198"/>
      <c r="J17" s="198"/>
      <c r="K17" s="67"/>
    </row>
    <row r="18" spans="1:11">
      <c r="A18" s="198"/>
      <c r="B18" s="198"/>
      <c r="C18" s="198"/>
      <c r="D18" s="198"/>
      <c r="E18" s="198"/>
      <c r="F18" s="198"/>
      <c r="G18" s="198"/>
      <c r="H18" s="198"/>
      <c r="I18" s="198"/>
      <c r="J18" s="198"/>
      <c r="K18" s="67"/>
    </row>
    <row r="19" spans="1:11">
      <c r="A19" s="198"/>
      <c r="B19" s="198"/>
      <c r="C19" s="198"/>
      <c r="D19" s="198"/>
      <c r="E19" s="198"/>
      <c r="F19" s="198"/>
      <c r="G19" s="198"/>
      <c r="H19" s="198"/>
      <c r="I19" s="198"/>
      <c r="J19" s="198"/>
      <c r="K19" s="67"/>
    </row>
    <row r="20" spans="1:11">
      <c r="A20" s="198"/>
      <c r="B20" s="198"/>
      <c r="C20" s="198"/>
      <c r="D20" s="198"/>
      <c r="E20" s="198"/>
      <c r="F20" s="198"/>
      <c r="G20" s="198"/>
      <c r="H20" s="198"/>
      <c r="I20" s="198"/>
      <c r="J20" s="198"/>
      <c r="K20" s="67"/>
    </row>
    <row r="21" spans="1:11">
      <c r="A21" s="198"/>
      <c r="B21" s="198"/>
      <c r="C21" s="198"/>
      <c r="D21" s="198"/>
      <c r="E21" s="198"/>
      <c r="F21" s="198"/>
      <c r="G21" s="198"/>
      <c r="H21" s="198"/>
      <c r="I21" s="198"/>
      <c r="J21" s="198"/>
      <c r="K21" s="67"/>
    </row>
    <row r="22" spans="1:11">
      <c r="A22" s="198"/>
      <c r="B22" s="198"/>
      <c r="C22" s="198"/>
      <c r="D22" s="198"/>
      <c r="E22" s="198"/>
      <c r="F22" s="198"/>
      <c r="G22" s="198"/>
      <c r="H22" s="198"/>
      <c r="I22" s="198"/>
      <c r="J22" s="198"/>
      <c r="K22" s="67"/>
    </row>
    <row r="23" spans="1:11">
      <c r="A23" s="198"/>
      <c r="B23" s="198"/>
      <c r="C23" s="198"/>
      <c r="D23" s="198"/>
      <c r="E23" s="198"/>
      <c r="F23" s="198"/>
      <c r="G23" s="198"/>
      <c r="H23" s="198"/>
      <c r="I23" s="198"/>
      <c r="J23" s="198"/>
      <c r="K23" s="67"/>
    </row>
    <row r="24" spans="1:11">
      <c r="A24" s="198"/>
      <c r="B24" s="198"/>
      <c r="C24" s="198"/>
      <c r="D24" s="198"/>
      <c r="E24" s="198"/>
      <c r="F24" s="198"/>
      <c r="G24" s="198"/>
      <c r="H24" s="198"/>
      <c r="I24" s="198"/>
      <c r="J24" s="198"/>
      <c r="K24" s="67"/>
    </row>
    <row r="25" spans="1:11">
      <c r="A25" s="198"/>
      <c r="B25" s="198"/>
      <c r="C25" s="198"/>
      <c r="D25" s="198"/>
      <c r="E25" s="198"/>
      <c r="F25" s="198"/>
      <c r="G25" s="198"/>
      <c r="H25" s="198"/>
      <c r="I25" s="198"/>
      <c r="J25" s="198"/>
      <c r="K25" s="67"/>
    </row>
    <row r="26" spans="1:11">
      <c r="A26" s="198"/>
      <c r="B26" s="198"/>
      <c r="C26" s="198"/>
      <c r="D26" s="198"/>
      <c r="E26" s="198"/>
      <c r="F26" s="198"/>
      <c r="G26" s="198"/>
      <c r="H26" s="198"/>
      <c r="I26" s="198"/>
      <c r="J26" s="198"/>
      <c r="K26" s="67"/>
    </row>
    <row r="27" spans="1:11">
      <c r="A27" s="198"/>
      <c r="B27" s="198"/>
      <c r="C27" s="198"/>
      <c r="D27" s="198"/>
      <c r="E27" s="198"/>
      <c r="F27" s="198"/>
      <c r="G27" s="198"/>
      <c r="H27" s="198"/>
      <c r="I27" s="198"/>
      <c r="J27" s="198"/>
      <c r="K27" s="67"/>
    </row>
    <row r="28" spans="1:11">
      <c r="A28" s="198"/>
      <c r="B28" s="198"/>
      <c r="C28" s="198"/>
      <c r="D28" s="198"/>
      <c r="E28" s="198"/>
      <c r="F28" s="198"/>
      <c r="G28" s="198"/>
      <c r="H28" s="198"/>
      <c r="I28" s="198"/>
      <c r="J28" s="198"/>
      <c r="K28" s="67"/>
    </row>
    <row r="29" spans="1:11">
      <c r="A29" s="198"/>
      <c r="B29" s="198"/>
      <c r="C29" s="198"/>
      <c r="D29" s="198"/>
      <c r="E29" s="198"/>
      <c r="F29" s="198"/>
      <c r="G29" s="198"/>
      <c r="H29" s="198"/>
      <c r="I29" s="198"/>
      <c r="J29" s="198"/>
      <c r="K29" s="67"/>
    </row>
    <row r="30" spans="1:11">
      <c r="A30" s="198"/>
      <c r="B30" s="198"/>
      <c r="C30" s="198"/>
      <c r="D30" s="198"/>
      <c r="E30" s="198"/>
      <c r="F30" s="198"/>
      <c r="G30" s="198"/>
      <c r="H30" s="198"/>
      <c r="I30" s="198"/>
      <c r="J30" s="198"/>
      <c r="K30" s="67"/>
    </row>
    <row r="31" spans="1:11">
      <c r="A31" s="198"/>
      <c r="B31" s="198"/>
      <c r="C31" s="198"/>
      <c r="D31" s="198"/>
      <c r="E31" s="198"/>
      <c r="F31" s="198"/>
      <c r="G31" s="198"/>
      <c r="H31" s="198"/>
      <c r="I31" s="198"/>
      <c r="J31" s="198"/>
      <c r="K31" s="67"/>
    </row>
    <row r="32" spans="1:11">
      <c r="A32" s="198"/>
      <c r="B32" s="198"/>
      <c r="C32" s="198"/>
      <c r="D32" s="198"/>
      <c r="E32" s="198"/>
      <c r="F32" s="198"/>
      <c r="G32" s="198"/>
      <c r="H32" s="198"/>
      <c r="I32" s="198"/>
      <c r="J32" s="198"/>
      <c r="K32" s="67"/>
    </row>
    <row r="33" spans="1:11">
      <c r="A33" s="198"/>
      <c r="B33" s="198"/>
      <c r="C33" s="198"/>
      <c r="D33" s="198"/>
      <c r="E33" s="198"/>
      <c r="F33" s="198"/>
      <c r="G33" s="198"/>
      <c r="H33" s="198"/>
      <c r="I33" s="198"/>
      <c r="J33" s="198"/>
      <c r="K33" s="67"/>
    </row>
    <row r="34" spans="1:11">
      <c r="A34" s="198"/>
      <c r="B34" s="198"/>
      <c r="C34" s="198"/>
      <c r="D34" s="198"/>
      <c r="E34" s="198"/>
      <c r="F34" s="198"/>
      <c r="G34" s="198"/>
      <c r="H34" s="198"/>
      <c r="I34" s="198"/>
      <c r="J34" s="198"/>
      <c r="K34" s="67"/>
    </row>
    <row r="35" spans="1:11">
      <c r="A35" s="198"/>
      <c r="B35" s="198"/>
      <c r="C35" s="198"/>
      <c r="D35" s="198"/>
      <c r="E35" s="198"/>
      <c r="F35" s="198"/>
      <c r="G35" s="198"/>
      <c r="H35" s="198"/>
      <c r="I35" s="198"/>
      <c r="J35" s="198"/>
      <c r="K35" s="67"/>
    </row>
    <row r="36" spans="1:11">
      <c r="A36" s="198"/>
      <c r="B36" s="198"/>
      <c r="C36" s="198"/>
      <c r="D36" s="198"/>
      <c r="E36" s="198"/>
      <c r="F36" s="198"/>
      <c r="G36" s="198"/>
      <c r="H36" s="198"/>
      <c r="I36" s="198"/>
      <c r="J36" s="198"/>
      <c r="K36" s="67"/>
    </row>
    <row r="37" spans="1:11">
      <c r="A37" s="198"/>
      <c r="B37" s="198"/>
      <c r="C37" s="198"/>
      <c r="D37" s="198"/>
      <c r="E37" s="198"/>
      <c r="F37" s="198"/>
      <c r="G37" s="198"/>
      <c r="H37" s="198"/>
      <c r="I37" s="198"/>
      <c r="J37" s="198"/>
      <c r="K37" s="67"/>
    </row>
    <row r="38" spans="1:11">
      <c r="A38" s="198"/>
      <c r="B38" s="198"/>
      <c r="C38" s="198"/>
      <c r="D38" s="198"/>
      <c r="E38" s="198"/>
      <c r="F38" s="198"/>
      <c r="G38" s="198"/>
      <c r="H38" s="198"/>
      <c r="I38" s="198"/>
      <c r="J38" s="198"/>
      <c r="K38" s="67"/>
    </row>
    <row r="39" spans="1:11">
      <c r="A39" s="198"/>
      <c r="B39" s="198"/>
      <c r="C39" s="198"/>
      <c r="D39" s="198"/>
      <c r="E39" s="198"/>
      <c r="F39" s="198"/>
      <c r="G39" s="198"/>
      <c r="H39" s="198"/>
      <c r="I39" s="198"/>
      <c r="J39" s="198"/>
      <c r="K39" s="67"/>
    </row>
    <row r="40" spans="1:11">
      <c r="A40" s="198"/>
      <c r="B40" s="198"/>
      <c r="C40" s="198"/>
      <c r="D40" s="198"/>
      <c r="E40" s="198"/>
      <c r="F40" s="198"/>
      <c r="G40" s="198"/>
      <c r="H40" s="198"/>
      <c r="I40" s="198"/>
      <c r="J40" s="198"/>
      <c r="K40" s="67"/>
    </row>
    <row r="41" spans="1:11">
      <c r="A41" s="198"/>
      <c r="B41" s="198"/>
      <c r="C41" s="198"/>
      <c r="D41" s="198"/>
      <c r="E41" s="198"/>
      <c r="F41" s="198"/>
      <c r="G41" s="198"/>
      <c r="H41" s="198"/>
      <c r="I41" s="198"/>
      <c r="J41" s="198"/>
      <c r="K41" s="67"/>
    </row>
    <row r="42" spans="1:11">
      <c r="A42" s="198"/>
      <c r="B42" s="198"/>
      <c r="C42" s="198"/>
      <c r="D42" s="198"/>
      <c r="E42" s="198"/>
      <c r="F42" s="198"/>
      <c r="G42" s="198"/>
      <c r="H42" s="198"/>
      <c r="I42" s="198"/>
      <c r="J42" s="198"/>
      <c r="K42" s="67"/>
    </row>
    <row r="43" spans="1:11">
      <c r="A43" s="198"/>
      <c r="B43" s="198"/>
      <c r="C43" s="198"/>
      <c r="D43" s="198"/>
      <c r="E43" s="198"/>
      <c r="F43" s="198"/>
      <c r="G43" s="198"/>
      <c r="H43" s="198"/>
      <c r="I43" s="198"/>
      <c r="J43" s="198"/>
      <c r="K43" s="67"/>
    </row>
    <row r="44" spans="1:11">
      <c r="A44" s="198"/>
      <c r="B44" s="198"/>
      <c r="C44" s="198"/>
      <c r="D44" s="198"/>
      <c r="E44" s="198"/>
      <c r="F44" s="198"/>
      <c r="G44" s="198"/>
      <c r="H44" s="198"/>
      <c r="I44" s="198"/>
      <c r="J44" s="198"/>
      <c r="K44" s="67"/>
    </row>
    <row r="45" spans="1:11">
      <c r="A45" s="198"/>
      <c r="B45" s="198"/>
      <c r="C45" s="198"/>
      <c r="D45" s="198"/>
      <c r="E45" s="198"/>
      <c r="F45" s="198"/>
      <c r="G45" s="198"/>
      <c r="H45" s="198"/>
      <c r="I45" s="198"/>
      <c r="J45" s="198"/>
      <c r="K45" s="67"/>
    </row>
    <row r="46" spans="1:11">
      <c r="A46" s="198"/>
      <c r="B46" s="198"/>
      <c r="C46" s="198"/>
      <c r="D46" s="198"/>
      <c r="E46" s="198"/>
      <c r="F46" s="198"/>
      <c r="G46" s="198"/>
      <c r="H46" s="198"/>
      <c r="I46" s="198"/>
      <c r="J46" s="198"/>
      <c r="K46" s="67"/>
    </row>
    <row r="47" spans="1:11">
      <c r="A47" s="198"/>
      <c r="B47" s="198"/>
      <c r="C47" s="198"/>
      <c r="D47" s="198"/>
      <c r="E47" s="198"/>
      <c r="F47" s="198"/>
      <c r="G47" s="198"/>
      <c r="H47" s="198"/>
      <c r="I47" s="198"/>
      <c r="J47" s="198"/>
      <c r="K47" s="67"/>
    </row>
    <row r="48" spans="1:11">
      <c r="A48" s="198"/>
      <c r="B48" s="198"/>
      <c r="C48" s="198"/>
      <c r="D48" s="198"/>
      <c r="E48" s="198"/>
      <c r="F48" s="198"/>
      <c r="G48" s="198"/>
      <c r="H48" s="198"/>
      <c r="I48" s="198"/>
      <c r="J48" s="198"/>
      <c r="K48" s="67"/>
    </row>
    <row r="49" spans="1:11">
      <c r="A49" s="198"/>
      <c r="B49" s="198"/>
      <c r="C49" s="198"/>
      <c r="D49" s="198"/>
      <c r="E49" s="198"/>
      <c r="F49" s="198"/>
      <c r="G49" s="198"/>
      <c r="H49" s="198"/>
      <c r="I49" s="198"/>
      <c r="J49" s="198"/>
      <c r="K49" s="67"/>
    </row>
    <row r="50" spans="1:11">
      <c r="A50" s="198"/>
      <c r="B50" s="198"/>
      <c r="C50" s="198"/>
      <c r="D50" s="198"/>
      <c r="E50" s="198"/>
      <c r="F50" s="198"/>
      <c r="G50" s="198"/>
      <c r="H50" s="198"/>
      <c r="I50" s="198"/>
      <c r="J50" s="198"/>
      <c r="K50" s="67"/>
    </row>
    <row r="51" spans="1:11">
      <c r="A51" s="198"/>
      <c r="B51" s="198"/>
      <c r="C51" s="198"/>
      <c r="D51" s="198"/>
      <c r="E51" s="198"/>
      <c r="F51" s="198"/>
      <c r="G51" s="198"/>
      <c r="H51" s="198"/>
      <c r="I51" s="198"/>
      <c r="J51" s="198"/>
      <c r="K51" s="67"/>
    </row>
    <row r="52" spans="1:11">
      <c r="A52" s="198"/>
      <c r="B52" s="198"/>
      <c r="C52" s="198"/>
      <c r="D52" s="198"/>
      <c r="E52" s="198"/>
      <c r="F52" s="198"/>
      <c r="G52" s="198"/>
      <c r="H52" s="198"/>
      <c r="I52" s="198"/>
      <c r="J52" s="198"/>
      <c r="K52" s="67"/>
    </row>
    <row r="53" spans="1:11">
      <c r="A53" s="198"/>
      <c r="B53" s="198"/>
      <c r="C53" s="198"/>
      <c r="D53" s="198"/>
      <c r="E53" s="198"/>
      <c r="F53" s="198"/>
      <c r="G53" s="198"/>
      <c r="H53" s="198"/>
      <c r="I53" s="198"/>
      <c r="J53" s="198"/>
      <c r="K53" s="67"/>
    </row>
    <row r="54" spans="1:11">
      <c r="A54" s="198"/>
      <c r="B54" s="198"/>
      <c r="C54" s="198"/>
      <c r="D54" s="198"/>
      <c r="E54" s="198"/>
      <c r="F54" s="198"/>
      <c r="G54" s="198"/>
      <c r="H54" s="198"/>
      <c r="I54" s="198"/>
      <c r="J54" s="198"/>
      <c r="K54" s="67"/>
    </row>
    <row r="55" spans="1:11">
      <c r="A55" s="198"/>
      <c r="B55" s="198"/>
      <c r="C55" s="198"/>
      <c r="D55" s="198"/>
      <c r="E55" s="198"/>
      <c r="F55" s="198"/>
      <c r="G55" s="198"/>
      <c r="H55" s="198"/>
      <c r="I55" s="198"/>
      <c r="J55" s="198"/>
      <c r="K55" s="67"/>
    </row>
    <row r="56" spans="1:11">
      <c r="A56" s="198"/>
      <c r="B56" s="198"/>
      <c r="C56" s="198"/>
      <c r="D56" s="198"/>
      <c r="E56" s="198"/>
      <c r="F56" s="198"/>
      <c r="G56" s="198"/>
      <c r="H56" s="198"/>
      <c r="I56" s="198"/>
      <c r="J56" s="198"/>
      <c r="K56" s="67"/>
    </row>
    <row r="57" spans="1:11">
      <c r="A57" s="198"/>
      <c r="B57" s="198"/>
      <c r="C57" s="198"/>
      <c r="D57" s="198"/>
      <c r="E57" s="198"/>
      <c r="F57" s="198"/>
      <c r="G57" s="198"/>
      <c r="H57" s="198"/>
      <c r="I57" s="198"/>
      <c r="J57" s="198"/>
      <c r="K57" s="67"/>
    </row>
    <row r="58" spans="1:11">
      <c r="A58" s="198"/>
      <c r="B58" s="198"/>
      <c r="C58" s="198"/>
      <c r="D58" s="198"/>
      <c r="E58" s="198"/>
      <c r="F58" s="198"/>
      <c r="G58" s="198"/>
      <c r="H58" s="198"/>
      <c r="I58" s="198"/>
      <c r="J58" s="198"/>
      <c r="K58" s="67"/>
    </row>
    <row r="59" spans="1:11">
      <c r="A59" s="198"/>
      <c r="B59" s="198"/>
      <c r="C59" s="198"/>
      <c r="D59" s="198"/>
      <c r="E59" s="198"/>
      <c r="F59" s="198"/>
      <c r="G59" s="198"/>
      <c r="H59" s="198"/>
      <c r="I59" s="198"/>
      <c r="J59" s="198"/>
      <c r="K59" s="67"/>
    </row>
    <row r="60" spans="1:11">
      <c r="A60" s="198"/>
      <c r="B60" s="198"/>
      <c r="C60" s="198"/>
      <c r="D60" s="198"/>
      <c r="E60" s="198"/>
      <c r="F60" s="198"/>
      <c r="G60" s="198"/>
      <c r="H60" s="198"/>
      <c r="I60" s="198"/>
      <c r="J60" s="198"/>
      <c r="K60" s="67"/>
    </row>
    <row r="61" spans="1:11">
      <c r="A61" s="198"/>
      <c r="B61" s="198"/>
      <c r="C61" s="198"/>
      <c r="D61" s="198"/>
      <c r="E61" s="198"/>
      <c r="F61" s="198"/>
      <c r="G61" s="198"/>
      <c r="H61" s="198"/>
      <c r="I61" s="198"/>
      <c r="J61" s="198"/>
      <c r="K61" s="67"/>
    </row>
    <row r="62" spans="1:11">
      <c r="A62" s="198"/>
      <c r="B62" s="198"/>
      <c r="C62" s="198"/>
      <c r="D62" s="198"/>
      <c r="E62" s="198"/>
      <c r="F62" s="198"/>
      <c r="G62" s="198"/>
      <c r="H62" s="198"/>
      <c r="I62" s="198"/>
      <c r="J62" s="198"/>
      <c r="K62" s="67"/>
    </row>
    <row r="63" spans="1:11">
      <c r="A63" s="198"/>
      <c r="B63" s="198"/>
      <c r="C63" s="198"/>
      <c r="D63" s="198"/>
      <c r="E63" s="198"/>
      <c r="F63" s="198"/>
      <c r="G63" s="198"/>
      <c r="H63" s="198"/>
      <c r="I63" s="198"/>
      <c r="J63" s="198"/>
      <c r="K63" s="67"/>
    </row>
    <row r="64" spans="1:11">
      <c r="A64" s="198"/>
      <c r="B64" s="198"/>
      <c r="C64" s="198"/>
      <c r="D64" s="198"/>
      <c r="E64" s="198"/>
      <c r="F64" s="198"/>
      <c r="G64" s="198"/>
      <c r="H64" s="198"/>
      <c r="I64" s="198"/>
      <c r="J64" s="198"/>
      <c r="K64" s="67"/>
    </row>
    <row r="65" spans="1:11">
      <c r="A65" s="198"/>
      <c r="B65" s="198"/>
      <c r="C65" s="198"/>
      <c r="D65" s="198"/>
      <c r="E65" s="198"/>
      <c r="F65" s="198"/>
      <c r="G65" s="198"/>
      <c r="H65" s="198"/>
      <c r="I65" s="198"/>
      <c r="J65" s="198"/>
      <c r="K65" s="67"/>
    </row>
    <row r="66" spans="1:11">
      <c r="A66" s="198"/>
      <c r="B66" s="198"/>
      <c r="C66" s="198"/>
      <c r="D66" s="198"/>
      <c r="E66" s="198"/>
      <c r="F66" s="198"/>
      <c r="G66" s="198"/>
      <c r="H66" s="198"/>
      <c r="I66" s="198"/>
      <c r="J66" s="198"/>
      <c r="K66" s="67"/>
    </row>
    <row r="67" spans="1:11">
      <c r="A67" s="198"/>
      <c r="B67" s="198"/>
      <c r="C67" s="198"/>
      <c r="D67" s="198"/>
      <c r="E67" s="198"/>
      <c r="F67" s="198"/>
      <c r="G67" s="198"/>
      <c r="H67" s="198"/>
      <c r="I67" s="198"/>
      <c r="J67" s="198"/>
      <c r="K67" s="67"/>
    </row>
    <row r="68" spans="1:11">
      <c r="A68" s="198"/>
      <c r="B68" s="198"/>
      <c r="C68" s="198"/>
      <c r="D68" s="198"/>
      <c r="E68" s="198"/>
      <c r="F68" s="198"/>
      <c r="G68" s="198"/>
      <c r="H68" s="198"/>
      <c r="I68" s="198"/>
      <c r="J68" s="198"/>
      <c r="K68" s="67"/>
    </row>
    <row r="69" spans="1:11">
      <c r="A69" s="198"/>
      <c r="B69" s="198"/>
      <c r="C69" s="198"/>
      <c r="D69" s="198"/>
      <c r="E69" s="198"/>
      <c r="F69" s="198"/>
      <c r="G69" s="198"/>
      <c r="H69" s="198"/>
      <c r="I69" s="198"/>
      <c r="J69" s="198"/>
      <c r="K69" s="67"/>
    </row>
    <row r="70" spans="1:11">
      <c r="A70" s="198"/>
      <c r="B70" s="198"/>
      <c r="C70" s="198"/>
      <c r="D70" s="198"/>
      <c r="E70" s="198"/>
      <c r="F70" s="198"/>
      <c r="G70" s="198"/>
      <c r="H70" s="198"/>
      <c r="I70" s="198"/>
      <c r="J70" s="198"/>
      <c r="K70" s="67"/>
    </row>
    <row r="71" spans="1:11">
      <c r="A71" s="198"/>
      <c r="B71" s="198"/>
      <c r="C71" s="198"/>
      <c r="D71" s="198"/>
      <c r="E71" s="198"/>
      <c r="F71" s="198"/>
      <c r="G71" s="198"/>
      <c r="H71" s="198"/>
      <c r="I71" s="198"/>
      <c r="J71" s="198"/>
      <c r="K71" s="67"/>
    </row>
    <row r="72" spans="1:11">
      <c r="A72" s="198"/>
      <c r="B72" s="198"/>
      <c r="C72" s="198"/>
      <c r="D72" s="198"/>
      <c r="E72" s="198"/>
      <c r="F72" s="198"/>
      <c r="G72" s="198"/>
      <c r="H72" s="198"/>
      <c r="I72" s="198"/>
      <c r="J72" s="198"/>
      <c r="K72" s="67"/>
    </row>
    <row r="73" spans="1:11">
      <c r="A73" s="198"/>
      <c r="B73" s="198"/>
      <c r="C73" s="198"/>
      <c r="D73" s="198"/>
      <c r="E73" s="198"/>
      <c r="F73" s="198"/>
      <c r="G73" s="198"/>
      <c r="H73" s="198"/>
      <c r="I73" s="198"/>
      <c r="J73" s="198"/>
      <c r="K73" s="67"/>
    </row>
    <row r="74" spans="1:11">
      <c r="A74" s="198"/>
      <c r="B74" s="198"/>
      <c r="C74" s="198"/>
      <c r="D74" s="198"/>
      <c r="E74" s="198"/>
      <c r="F74" s="198"/>
      <c r="G74" s="198"/>
      <c r="H74" s="198"/>
      <c r="I74" s="198"/>
      <c r="J74" s="198"/>
      <c r="K74" s="67"/>
    </row>
    <row r="75" spans="1:11">
      <c r="A75" s="198"/>
      <c r="B75" s="198"/>
      <c r="C75" s="198"/>
      <c r="D75" s="198"/>
      <c r="E75" s="198"/>
      <c r="F75" s="198"/>
      <c r="G75" s="198"/>
      <c r="H75" s="198"/>
      <c r="I75" s="198"/>
      <c r="J75" s="198"/>
      <c r="K75" s="67"/>
    </row>
    <row r="76" spans="1:11">
      <c r="A76" s="198"/>
      <c r="B76" s="198"/>
      <c r="C76" s="198"/>
      <c r="D76" s="198"/>
      <c r="E76" s="198"/>
      <c r="F76" s="198"/>
      <c r="G76" s="198"/>
      <c r="H76" s="198"/>
      <c r="I76" s="198"/>
      <c r="J76" s="198"/>
      <c r="K76" s="67"/>
    </row>
    <row r="77" spans="1:11">
      <c r="A77" s="198"/>
      <c r="B77" s="198"/>
      <c r="C77" s="198"/>
      <c r="D77" s="198"/>
      <c r="E77" s="198"/>
      <c r="F77" s="198"/>
      <c r="G77" s="198"/>
      <c r="H77" s="198"/>
      <c r="I77" s="198"/>
      <c r="J77" s="198"/>
      <c r="K77" s="67"/>
    </row>
    <row r="78" spans="1:11">
      <c r="A78" s="198"/>
      <c r="B78" s="198"/>
      <c r="C78" s="198"/>
      <c r="D78" s="198"/>
      <c r="E78" s="198"/>
      <c r="F78" s="198"/>
      <c r="G78" s="198"/>
      <c r="H78" s="198"/>
      <c r="I78" s="198"/>
      <c r="J78" s="198"/>
      <c r="K78" s="67"/>
    </row>
    <row r="79" spans="1:11">
      <c r="A79" s="198"/>
      <c r="B79" s="198"/>
      <c r="C79" s="198"/>
      <c r="D79" s="198"/>
      <c r="E79" s="198"/>
      <c r="F79" s="198"/>
      <c r="G79" s="198"/>
      <c r="H79" s="198"/>
      <c r="I79" s="198"/>
      <c r="J79" s="198"/>
      <c r="K79" s="67"/>
    </row>
    <row r="80" spans="1:11">
      <c r="A80" s="198"/>
      <c r="B80" s="198"/>
      <c r="C80" s="198"/>
      <c r="D80" s="198"/>
      <c r="E80" s="198"/>
      <c r="F80" s="198"/>
      <c r="G80" s="198"/>
      <c r="H80" s="198"/>
      <c r="I80" s="198"/>
      <c r="J80" s="198"/>
      <c r="K80" s="67"/>
    </row>
    <row r="81" spans="1:11">
      <c r="A81" s="198"/>
      <c r="B81" s="198"/>
      <c r="C81" s="198"/>
      <c r="D81" s="198"/>
      <c r="E81" s="198"/>
      <c r="F81" s="198"/>
      <c r="G81" s="198"/>
      <c r="H81" s="198"/>
      <c r="I81" s="198"/>
      <c r="J81" s="198"/>
      <c r="K81" s="67"/>
    </row>
    <row r="82" spans="1:11">
      <c r="A82" s="198"/>
      <c r="B82" s="198"/>
      <c r="C82" s="198"/>
      <c r="D82" s="198"/>
      <c r="E82" s="198"/>
      <c r="F82" s="198"/>
      <c r="G82" s="198"/>
      <c r="H82" s="198"/>
      <c r="I82" s="198"/>
      <c r="J82" s="198"/>
      <c r="K82" s="67"/>
    </row>
    <row r="83" spans="1:11">
      <c r="A83" s="198"/>
      <c r="B83" s="198"/>
      <c r="C83" s="198"/>
      <c r="D83" s="198"/>
      <c r="E83" s="198"/>
      <c r="F83" s="198"/>
      <c r="G83" s="198"/>
      <c r="H83" s="198"/>
      <c r="I83" s="198"/>
      <c r="J83" s="198"/>
      <c r="K83" s="67"/>
    </row>
    <row r="84" spans="1:11">
      <c r="A84" s="198"/>
      <c r="B84" s="198"/>
      <c r="C84" s="198"/>
      <c r="D84" s="198"/>
      <c r="E84" s="198"/>
      <c r="F84" s="198"/>
      <c r="G84" s="198"/>
      <c r="H84" s="198"/>
      <c r="I84" s="198"/>
      <c r="J84" s="198"/>
      <c r="K84" s="67"/>
    </row>
    <row r="85" spans="1:11">
      <c r="A85" s="198"/>
      <c r="B85" s="198"/>
      <c r="C85" s="198"/>
      <c r="D85" s="198"/>
      <c r="E85" s="198"/>
      <c r="F85" s="198"/>
      <c r="G85" s="198"/>
      <c r="H85" s="198"/>
      <c r="I85" s="198"/>
      <c r="J85" s="198"/>
      <c r="K85" s="67"/>
    </row>
    <row r="86" spans="1:11">
      <c r="A86" s="198"/>
      <c r="B86" s="198"/>
      <c r="C86" s="198"/>
      <c r="D86" s="198"/>
      <c r="E86" s="198"/>
      <c r="F86" s="198"/>
      <c r="G86" s="198"/>
      <c r="H86" s="198"/>
      <c r="I86" s="198"/>
      <c r="J86" s="198"/>
      <c r="K86" s="67"/>
    </row>
    <row r="87" spans="1:11">
      <c r="A87" s="198"/>
      <c r="B87" s="198"/>
      <c r="C87" s="198"/>
      <c r="D87" s="198"/>
      <c r="E87" s="198"/>
      <c r="F87" s="198"/>
      <c r="G87" s="198"/>
      <c r="H87" s="198"/>
      <c r="I87" s="198"/>
      <c r="J87" s="198"/>
      <c r="K87" s="67"/>
    </row>
    <row r="88" spans="1:11">
      <c r="A88" s="198"/>
      <c r="B88" s="198"/>
      <c r="C88" s="198"/>
      <c r="D88" s="198"/>
      <c r="E88" s="198"/>
      <c r="F88" s="198"/>
      <c r="G88" s="198"/>
      <c r="H88" s="198"/>
      <c r="I88" s="198"/>
      <c r="J88" s="198"/>
      <c r="K88" s="67"/>
    </row>
    <row r="89" spans="1:11">
      <c r="A89" s="198"/>
      <c r="B89" s="198"/>
      <c r="C89" s="198"/>
      <c r="D89" s="198"/>
      <c r="E89" s="198"/>
      <c r="F89" s="198"/>
      <c r="G89" s="198"/>
      <c r="H89" s="198"/>
      <c r="I89" s="198"/>
      <c r="J89" s="198"/>
      <c r="K89" s="67"/>
    </row>
    <row r="90" spans="1:11">
      <c r="A90" s="198"/>
      <c r="B90" s="198"/>
      <c r="C90" s="198"/>
      <c r="D90" s="198"/>
      <c r="E90" s="198"/>
      <c r="F90" s="198"/>
      <c r="G90" s="198"/>
      <c r="H90" s="198"/>
      <c r="I90" s="198"/>
      <c r="J90" s="198"/>
      <c r="K90" s="67"/>
    </row>
    <row r="91" spans="1:11">
      <c r="A91" s="198"/>
      <c r="B91" s="198"/>
      <c r="C91" s="198"/>
      <c r="D91" s="198"/>
      <c r="E91" s="198"/>
      <c r="F91" s="198"/>
      <c r="G91" s="198"/>
      <c r="H91" s="198"/>
      <c r="I91" s="198"/>
      <c r="J91" s="198"/>
      <c r="K91" s="67"/>
    </row>
    <row r="92" spans="1:11">
      <c r="A92" s="198"/>
      <c r="B92" s="198"/>
      <c r="C92" s="198"/>
      <c r="D92" s="198"/>
      <c r="E92" s="198"/>
      <c r="F92" s="198"/>
      <c r="G92" s="198"/>
      <c r="H92" s="198"/>
      <c r="I92" s="198"/>
      <c r="J92" s="198"/>
      <c r="K92" s="67"/>
    </row>
    <row r="93" spans="1:11">
      <c r="A93" s="198"/>
      <c r="B93" s="198"/>
      <c r="C93" s="198"/>
      <c r="D93" s="198"/>
      <c r="E93" s="198"/>
      <c r="F93" s="198"/>
      <c r="G93" s="198"/>
      <c r="H93" s="198"/>
      <c r="I93" s="198"/>
      <c r="J93" s="198"/>
      <c r="K93" s="67"/>
    </row>
    <row r="94" spans="1:11">
      <c r="A94" s="198"/>
      <c r="B94" s="198"/>
      <c r="C94" s="198"/>
      <c r="D94" s="198"/>
      <c r="E94" s="198"/>
      <c r="F94" s="198"/>
      <c r="G94" s="198"/>
      <c r="H94" s="198"/>
      <c r="I94" s="198"/>
      <c r="J94" s="198"/>
      <c r="K94" s="67"/>
    </row>
    <row r="95" spans="1:11">
      <c r="A95" s="198"/>
      <c r="B95" s="198"/>
      <c r="C95" s="198"/>
      <c r="D95" s="198"/>
      <c r="E95" s="198"/>
      <c r="F95" s="198"/>
      <c r="G95" s="198"/>
      <c r="H95" s="198"/>
      <c r="I95" s="198"/>
      <c r="J95" s="198"/>
      <c r="K95" s="67"/>
    </row>
    <row r="96" spans="1:11">
      <c r="A96" s="198"/>
      <c r="B96" s="198"/>
      <c r="C96" s="198"/>
      <c r="D96" s="198"/>
      <c r="E96" s="198"/>
      <c r="F96" s="198"/>
      <c r="G96" s="198"/>
      <c r="H96" s="198"/>
      <c r="I96" s="198"/>
      <c r="J96" s="198"/>
      <c r="K96" s="67"/>
    </row>
    <row r="97" spans="1:11">
      <c r="A97" s="198"/>
      <c r="B97" s="198"/>
      <c r="C97" s="198"/>
      <c r="D97" s="198"/>
      <c r="E97" s="198"/>
      <c r="F97" s="198"/>
      <c r="G97" s="198"/>
      <c r="H97" s="198"/>
      <c r="I97" s="198"/>
      <c r="J97" s="198"/>
      <c r="K97" s="67"/>
    </row>
    <row r="98" spans="1:11">
      <c r="A98" s="198"/>
      <c r="B98" s="198"/>
      <c r="C98" s="198"/>
      <c r="D98" s="198"/>
      <c r="E98" s="198"/>
      <c r="F98" s="198"/>
      <c r="G98" s="198"/>
      <c r="H98" s="198"/>
      <c r="I98" s="198"/>
      <c r="J98" s="198"/>
      <c r="K98" s="67"/>
    </row>
    <row r="99" spans="1:11">
      <c r="A99" s="198"/>
      <c r="B99" s="198"/>
      <c r="C99" s="198"/>
      <c r="D99" s="198"/>
      <c r="E99" s="198"/>
      <c r="F99" s="198"/>
      <c r="G99" s="198"/>
      <c r="H99" s="198"/>
      <c r="I99" s="198"/>
      <c r="J99" s="198"/>
      <c r="K99" s="67"/>
    </row>
    <row r="100" spans="1:11" hidden="1">
      <c r="A100" s="198"/>
      <c r="B100" s="198"/>
      <c r="C100" s="198"/>
      <c r="D100" s="198"/>
      <c r="E100" s="198"/>
      <c r="F100" s="198"/>
      <c r="G100" s="198"/>
      <c r="H100" s="198"/>
      <c r="I100" s="198"/>
      <c r="J100" s="198"/>
      <c r="K100" s="67"/>
    </row>
    <row r="101" spans="1:11" hidden="1">
      <c r="A101" s="198"/>
      <c r="B101" s="198"/>
      <c r="C101" s="198"/>
      <c r="D101" s="198"/>
      <c r="E101" s="198"/>
      <c r="F101" s="198"/>
      <c r="G101" s="198"/>
      <c r="H101" s="198"/>
      <c r="I101" s="198"/>
      <c r="J101" s="198"/>
      <c r="K101" s="67"/>
    </row>
    <row r="102" spans="1:11" hidden="1">
      <c r="A102" s="198"/>
      <c r="B102" s="198"/>
      <c r="C102" s="198"/>
      <c r="D102" s="198"/>
      <c r="E102" s="198"/>
      <c r="F102" s="198"/>
      <c r="G102" s="198"/>
      <c r="H102" s="198"/>
      <c r="I102" s="198"/>
      <c r="J102" s="198"/>
      <c r="K102" s="67"/>
    </row>
    <row r="103" spans="1:11" hidden="1">
      <c r="A103" s="198"/>
      <c r="B103" s="198"/>
      <c r="C103" s="198"/>
      <c r="D103" s="198"/>
      <c r="E103" s="198"/>
      <c r="F103" s="198"/>
      <c r="G103" s="198"/>
      <c r="H103" s="198"/>
      <c r="I103" s="198"/>
      <c r="J103" s="198"/>
      <c r="K103" s="67"/>
    </row>
    <row r="104" spans="1:11" hidden="1">
      <c r="A104" s="198"/>
      <c r="B104" s="198"/>
      <c r="C104" s="198"/>
      <c r="D104" s="198"/>
      <c r="E104" s="198"/>
      <c r="F104" s="198"/>
      <c r="G104" s="198"/>
      <c r="H104" s="198"/>
      <c r="I104" s="198"/>
      <c r="J104" s="198"/>
      <c r="K104" s="67"/>
    </row>
    <row r="105" spans="1:11" hidden="1">
      <c r="A105" s="198"/>
      <c r="B105" s="198"/>
      <c r="C105" s="198"/>
      <c r="D105" s="198"/>
      <c r="E105" s="198"/>
      <c r="F105" s="198"/>
      <c r="G105" s="198"/>
      <c r="H105" s="198"/>
      <c r="I105" s="198"/>
      <c r="J105" s="198"/>
      <c r="K105" s="67"/>
    </row>
    <row r="106" spans="1:11" hidden="1">
      <c r="A106" s="198"/>
      <c r="B106" s="198"/>
      <c r="C106" s="198"/>
      <c r="D106" s="198"/>
      <c r="E106" s="198"/>
      <c r="F106" s="198"/>
      <c r="G106" s="198"/>
      <c r="H106" s="198"/>
      <c r="I106" s="198"/>
      <c r="J106" s="198"/>
      <c r="K106" s="67"/>
    </row>
    <row r="107" spans="1:11" hidden="1">
      <c r="A107" s="198"/>
      <c r="B107" s="198"/>
      <c r="C107" s="198"/>
      <c r="D107" s="198"/>
      <c r="E107" s="198"/>
      <c r="F107" s="198"/>
      <c r="G107" s="198"/>
      <c r="H107" s="198"/>
      <c r="I107" s="198"/>
      <c r="J107" s="198"/>
      <c r="K107" s="67"/>
    </row>
    <row r="108" spans="1:11" hidden="1">
      <c r="A108" s="198"/>
      <c r="B108" s="198"/>
      <c r="C108" s="198"/>
      <c r="D108" s="198"/>
      <c r="E108" s="198"/>
      <c r="F108" s="198"/>
      <c r="G108" s="198"/>
      <c r="H108" s="198"/>
      <c r="I108" s="198"/>
      <c r="J108" s="198"/>
      <c r="K108" s="67"/>
    </row>
    <row r="109" spans="1:11" hidden="1">
      <c r="A109" s="198"/>
      <c r="B109" s="198"/>
      <c r="C109" s="198"/>
      <c r="D109" s="198"/>
      <c r="E109" s="198"/>
      <c r="F109" s="198"/>
      <c r="G109" s="198"/>
      <c r="H109" s="198"/>
      <c r="I109" s="198"/>
      <c r="J109" s="198"/>
      <c r="K109" s="67"/>
    </row>
    <row r="110" spans="1:11" hidden="1">
      <c r="A110" s="198"/>
      <c r="B110" s="198"/>
      <c r="C110" s="198"/>
      <c r="D110" s="198"/>
      <c r="E110" s="198"/>
      <c r="F110" s="198"/>
      <c r="G110" s="198"/>
      <c r="H110" s="198"/>
      <c r="I110" s="198"/>
      <c r="J110" s="198"/>
      <c r="K110" s="67"/>
    </row>
    <row r="111" spans="1:11" hidden="1">
      <c r="A111" s="198"/>
      <c r="B111" s="198"/>
      <c r="C111" s="198"/>
      <c r="D111" s="198"/>
      <c r="E111" s="198"/>
      <c r="F111" s="198"/>
      <c r="G111" s="198"/>
      <c r="H111" s="198"/>
      <c r="I111" s="198"/>
      <c r="J111" s="198"/>
      <c r="K111" s="67"/>
    </row>
    <row r="112" spans="1:11" hidden="1">
      <c r="A112" s="198"/>
      <c r="B112" s="198"/>
      <c r="C112" s="198"/>
      <c r="D112" s="198"/>
      <c r="E112" s="198"/>
      <c r="F112" s="198"/>
      <c r="G112" s="198"/>
      <c r="H112" s="198"/>
      <c r="I112" s="198"/>
      <c r="J112" s="198"/>
      <c r="K112" s="67"/>
    </row>
    <row r="113" spans="1:11" hidden="1">
      <c r="A113" s="198"/>
      <c r="B113" s="198"/>
      <c r="C113" s="198"/>
      <c r="D113" s="198"/>
      <c r="E113" s="198"/>
      <c r="F113" s="198"/>
      <c r="G113" s="198"/>
      <c r="H113" s="198"/>
      <c r="I113" s="198"/>
      <c r="J113" s="198"/>
      <c r="K113" s="67"/>
    </row>
    <row r="114" spans="1:11" hidden="1">
      <c r="A114" s="198"/>
      <c r="B114" s="198"/>
      <c r="C114" s="198"/>
      <c r="D114" s="198"/>
      <c r="E114" s="198"/>
      <c r="F114" s="198"/>
      <c r="G114" s="198"/>
      <c r="H114" s="198"/>
      <c r="I114" s="198"/>
      <c r="J114" s="198"/>
      <c r="K114" s="67"/>
    </row>
    <row r="115" spans="1:11" hidden="1">
      <c r="A115" s="198"/>
      <c r="B115" s="198"/>
      <c r="C115" s="198"/>
      <c r="D115" s="198"/>
      <c r="E115" s="198"/>
      <c r="F115" s="198"/>
      <c r="G115" s="198"/>
      <c r="H115" s="198"/>
      <c r="I115" s="198"/>
      <c r="J115" s="198"/>
      <c r="K115" s="67"/>
    </row>
    <row r="116" spans="1:11" hidden="1">
      <c r="A116" s="198"/>
      <c r="B116" s="198"/>
      <c r="C116" s="198"/>
      <c r="D116" s="198"/>
      <c r="E116" s="198"/>
      <c r="F116" s="198"/>
      <c r="G116" s="198"/>
      <c r="H116" s="198"/>
      <c r="I116" s="198"/>
      <c r="J116" s="198"/>
      <c r="K116" s="67"/>
    </row>
    <row r="117" spans="1:11" hidden="1">
      <c r="A117" s="198"/>
      <c r="B117" s="198"/>
      <c r="C117" s="198"/>
      <c r="D117" s="198"/>
      <c r="E117" s="198"/>
      <c r="F117" s="198"/>
      <c r="G117" s="198"/>
      <c r="H117" s="198"/>
      <c r="I117" s="198"/>
      <c r="J117" s="198"/>
      <c r="K117" s="67"/>
    </row>
    <row r="118" spans="1:11" hidden="1">
      <c r="A118" s="198"/>
      <c r="B118" s="198"/>
      <c r="C118" s="198"/>
      <c r="D118" s="198"/>
      <c r="E118" s="198"/>
      <c r="F118" s="198"/>
      <c r="G118" s="198"/>
      <c r="H118" s="198"/>
      <c r="I118" s="198"/>
      <c r="J118" s="198"/>
      <c r="K118" s="67"/>
    </row>
    <row r="119" spans="1:11" hidden="1">
      <c r="A119" s="198"/>
      <c r="B119" s="198"/>
      <c r="C119" s="198"/>
      <c r="D119" s="198"/>
      <c r="E119" s="198"/>
      <c r="F119" s="198"/>
      <c r="G119" s="198"/>
      <c r="H119" s="198"/>
      <c r="I119" s="198"/>
      <c r="J119" s="198"/>
      <c r="K119" s="67"/>
    </row>
    <row r="120" spans="1:11" hidden="1">
      <c r="A120" s="198"/>
      <c r="B120" s="198"/>
      <c r="C120" s="198"/>
      <c r="D120" s="198"/>
      <c r="E120" s="198"/>
      <c r="F120" s="198"/>
      <c r="G120" s="198"/>
      <c r="H120" s="198"/>
      <c r="I120" s="198"/>
      <c r="J120" s="198"/>
      <c r="K120" s="67"/>
    </row>
    <row r="121" spans="1:11" hidden="1">
      <c r="A121" s="198"/>
      <c r="B121" s="198"/>
      <c r="C121" s="198"/>
      <c r="D121" s="198"/>
      <c r="E121" s="198"/>
      <c r="F121" s="198"/>
      <c r="G121" s="198"/>
      <c r="H121" s="198"/>
      <c r="I121" s="198"/>
      <c r="J121" s="198"/>
      <c r="K121" s="67"/>
    </row>
    <row r="122" spans="1:11" hidden="1">
      <c r="A122" s="198"/>
      <c r="B122" s="198"/>
      <c r="C122" s="198"/>
      <c r="D122" s="198"/>
      <c r="E122" s="198"/>
      <c r="F122" s="198"/>
      <c r="G122" s="198"/>
      <c r="H122" s="198"/>
      <c r="I122" s="198"/>
      <c r="J122" s="198"/>
      <c r="K122" s="67"/>
    </row>
    <row r="123" spans="1:11" hidden="1">
      <c r="A123" s="198"/>
      <c r="B123" s="198"/>
      <c r="C123" s="198"/>
      <c r="D123" s="198"/>
      <c r="E123" s="198"/>
      <c r="F123" s="198"/>
      <c r="G123" s="198"/>
      <c r="H123" s="198"/>
      <c r="I123" s="198"/>
      <c r="J123" s="198"/>
      <c r="K123" s="67"/>
    </row>
    <row r="124" spans="1:11" hidden="1">
      <c r="A124" s="198"/>
      <c r="B124" s="198"/>
      <c r="C124" s="198"/>
      <c r="D124" s="198"/>
      <c r="E124" s="198"/>
      <c r="F124" s="198"/>
      <c r="G124" s="198"/>
      <c r="H124" s="198"/>
      <c r="I124" s="198"/>
      <c r="J124" s="198"/>
      <c r="K124" s="67"/>
    </row>
    <row r="125" spans="1:11" hidden="1">
      <c r="A125" s="198"/>
      <c r="B125" s="198"/>
      <c r="C125" s="198"/>
      <c r="D125" s="198"/>
      <c r="E125" s="198"/>
      <c r="F125" s="198"/>
      <c r="G125" s="198"/>
      <c r="H125" s="198"/>
      <c r="I125" s="198"/>
      <c r="J125" s="198"/>
      <c r="K125" s="67"/>
    </row>
    <row r="126" spans="1:11" hidden="1">
      <c r="A126" s="198"/>
      <c r="B126" s="198"/>
      <c r="C126" s="198"/>
      <c r="D126" s="198"/>
      <c r="E126" s="198"/>
      <c r="F126" s="198"/>
      <c r="G126" s="198"/>
      <c r="H126" s="198"/>
      <c r="I126" s="198"/>
      <c r="J126" s="198"/>
      <c r="K126" s="67"/>
    </row>
    <row r="127" spans="1:11" hidden="1">
      <c r="A127" s="198"/>
      <c r="B127" s="198"/>
      <c r="C127" s="198"/>
      <c r="D127" s="198"/>
      <c r="E127" s="198"/>
      <c r="F127" s="198"/>
      <c r="G127" s="198"/>
      <c r="H127" s="198"/>
      <c r="I127" s="198"/>
      <c r="J127" s="198"/>
      <c r="K127" s="67"/>
    </row>
    <row r="128" spans="1:11" hidden="1">
      <c r="A128" s="198"/>
      <c r="B128" s="198"/>
      <c r="C128" s="198"/>
      <c r="D128" s="198"/>
      <c r="E128" s="198"/>
      <c r="F128" s="198"/>
      <c r="G128" s="198"/>
      <c r="H128" s="198"/>
      <c r="I128" s="198"/>
      <c r="J128" s="198"/>
      <c r="K128" s="67"/>
    </row>
    <row r="129" spans="1:11" hidden="1">
      <c r="A129" s="198"/>
      <c r="B129" s="198"/>
      <c r="C129" s="198"/>
      <c r="D129" s="198"/>
      <c r="E129" s="198"/>
      <c r="F129" s="198"/>
      <c r="G129" s="198"/>
      <c r="H129" s="198"/>
      <c r="I129" s="198"/>
      <c r="J129" s="198"/>
      <c r="K129" s="67"/>
    </row>
    <row r="130" spans="1:11" hidden="1">
      <c r="A130" s="198"/>
      <c r="B130" s="198"/>
      <c r="C130" s="198"/>
      <c r="D130" s="198"/>
      <c r="E130" s="198"/>
      <c r="F130" s="198"/>
      <c r="G130" s="198"/>
      <c r="H130" s="198"/>
      <c r="I130" s="198"/>
      <c r="J130" s="198"/>
      <c r="K130" s="67"/>
    </row>
    <row r="131" spans="1:11" hidden="1">
      <c r="A131" s="198"/>
      <c r="B131" s="198"/>
      <c r="C131" s="198"/>
      <c r="D131" s="198"/>
      <c r="E131" s="198"/>
      <c r="F131" s="198"/>
      <c r="G131" s="198"/>
      <c r="H131" s="198"/>
      <c r="I131" s="198"/>
      <c r="J131" s="198"/>
      <c r="K131" s="67"/>
    </row>
    <row r="132" spans="1:11" hidden="1">
      <c r="A132" s="198"/>
      <c r="B132" s="198"/>
      <c r="C132" s="198"/>
      <c r="D132" s="198"/>
      <c r="E132" s="198"/>
      <c r="F132" s="198"/>
      <c r="G132" s="198"/>
      <c r="H132" s="198"/>
      <c r="I132" s="198"/>
      <c r="J132" s="198"/>
      <c r="K132" s="67"/>
    </row>
    <row r="133" spans="1:11" hidden="1">
      <c r="A133" s="198"/>
      <c r="B133" s="198"/>
      <c r="C133" s="198"/>
      <c r="D133" s="198"/>
      <c r="E133" s="198"/>
      <c r="F133" s="198"/>
      <c r="G133" s="198"/>
      <c r="H133" s="198"/>
      <c r="I133" s="198"/>
      <c r="J133" s="198"/>
      <c r="K133" s="67"/>
    </row>
    <row r="134" spans="1:11" hidden="1">
      <c r="A134" s="198"/>
      <c r="B134" s="198"/>
      <c r="C134" s="198"/>
      <c r="D134" s="198"/>
      <c r="E134" s="198"/>
      <c r="F134" s="198"/>
      <c r="G134" s="198"/>
      <c r="H134" s="198"/>
      <c r="I134" s="198"/>
      <c r="J134" s="198"/>
      <c r="K134" s="67"/>
    </row>
    <row r="135" spans="1:11" hidden="1">
      <c r="A135" s="198"/>
      <c r="B135" s="198"/>
      <c r="C135" s="198"/>
      <c r="D135" s="198"/>
      <c r="E135" s="198"/>
      <c r="F135" s="198"/>
      <c r="G135" s="198"/>
      <c r="H135" s="198"/>
      <c r="I135" s="198"/>
      <c r="J135" s="198"/>
      <c r="K135" s="67"/>
    </row>
    <row r="136" spans="1:11" hidden="1">
      <c r="A136" s="198"/>
      <c r="B136" s="198"/>
      <c r="C136" s="198"/>
      <c r="D136" s="198"/>
      <c r="E136" s="198"/>
      <c r="F136" s="198"/>
      <c r="G136" s="198"/>
      <c r="H136" s="198"/>
      <c r="I136" s="198"/>
      <c r="J136" s="198"/>
      <c r="K136" s="67"/>
    </row>
    <row r="137" spans="1:11" hidden="1">
      <c r="A137" s="198"/>
      <c r="B137" s="198"/>
      <c r="C137" s="198"/>
      <c r="D137" s="198"/>
      <c r="E137" s="198"/>
      <c r="F137" s="198"/>
      <c r="G137" s="198"/>
      <c r="H137" s="198"/>
      <c r="I137" s="198"/>
      <c r="J137" s="198"/>
      <c r="K137" s="67"/>
    </row>
    <row r="138" spans="1:11" hidden="1">
      <c r="A138" s="198"/>
      <c r="B138" s="198"/>
      <c r="C138" s="198"/>
      <c r="D138" s="198"/>
      <c r="E138" s="198"/>
      <c r="F138" s="198"/>
      <c r="G138" s="198"/>
      <c r="H138" s="198"/>
      <c r="I138" s="198"/>
      <c r="J138" s="198"/>
      <c r="K138" s="67"/>
    </row>
    <row r="139" spans="1:11" hidden="1">
      <c r="A139" s="198"/>
      <c r="B139" s="198"/>
      <c r="C139" s="198"/>
      <c r="D139" s="198"/>
      <c r="E139" s="198"/>
      <c r="F139" s="198"/>
      <c r="G139" s="198"/>
      <c r="H139" s="198"/>
      <c r="I139" s="198"/>
      <c r="J139" s="198"/>
      <c r="K139" s="67"/>
    </row>
    <row r="140" spans="1:11" hidden="1">
      <c r="A140" s="198"/>
      <c r="B140" s="198"/>
      <c r="C140" s="198"/>
      <c r="D140" s="198"/>
      <c r="E140" s="198"/>
      <c r="F140" s="198"/>
      <c r="G140" s="198"/>
      <c r="H140" s="198"/>
      <c r="I140" s="198"/>
      <c r="J140" s="198"/>
      <c r="K140" s="67"/>
    </row>
    <row r="141" spans="1:11" hidden="1">
      <c r="A141" s="198"/>
      <c r="B141" s="198"/>
      <c r="C141" s="198"/>
      <c r="D141" s="198"/>
      <c r="E141" s="198"/>
      <c r="F141" s="198"/>
      <c r="G141" s="198"/>
      <c r="H141" s="198"/>
      <c r="I141" s="198"/>
      <c r="J141" s="198"/>
      <c r="K141" s="67"/>
    </row>
    <row r="142" spans="1:11" hidden="1">
      <c r="A142" s="198"/>
      <c r="B142" s="198"/>
      <c r="C142" s="198"/>
      <c r="D142" s="198"/>
      <c r="E142" s="198"/>
      <c r="F142" s="198"/>
      <c r="G142" s="198"/>
      <c r="H142" s="198"/>
      <c r="I142" s="198"/>
      <c r="J142" s="198"/>
      <c r="K142" s="67"/>
    </row>
    <row r="143" spans="1:11" hidden="1">
      <c r="A143" s="198"/>
      <c r="B143" s="198"/>
      <c r="C143" s="198"/>
      <c r="D143" s="198"/>
      <c r="E143" s="198"/>
      <c r="F143" s="198"/>
      <c r="G143" s="198"/>
      <c r="H143" s="198"/>
      <c r="I143" s="198"/>
      <c r="J143" s="198"/>
      <c r="K143" s="67"/>
    </row>
    <row r="144" spans="1:11" hidden="1">
      <c r="A144" s="198"/>
      <c r="B144" s="198"/>
      <c r="C144" s="198"/>
      <c r="D144" s="198"/>
      <c r="E144" s="198"/>
      <c r="F144" s="198"/>
      <c r="G144" s="198"/>
      <c r="H144" s="198"/>
      <c r="I144" s="198"/>
      <c r="J144" s="198"/>
      <c r="K144" s="67"/>
    </row>
    <row r="145" spans="1:11" hidden="1">
      <c r="A145" s="198"/>
      <c r="B145" s="198"/>
      <c r="C145" s="198"/>
      <c r="D145" s="198"/>
      <c r="E145" s="198"/>
      <c r="F145" s="198"/>
      <c r="G145" s="198"/>
      <c r="H145" s="198"/>
      <c r="I145" s="198"/>
      <c r="J145" s="198"/>
      <c r="K145" s="67"/>
    </row>
    <row r="146" spans="1:11" hidden="1">
      <c r="A146" s="198"/>
      <c r="B146" s="198"/>
      <c r="C146" s="198"/>
      <c r="D146" s="198"/>
      <c r="E146" s="198"/>
      <c r="F146" s="198"/>
      <c r="G146" s="198"/>
      <c r="H146" s="198"/>
      <c r="I146" s="198"/>
      <c r="J146" s="198"/>
      <c r="K146" s="67"/>
    </row>
    <row r="147" spans="1:11" hidden="1">
      <c r="A147" s="198"/>
      <c r="B147" s="198"/>
      <c r="C147" s="198"/>
      <c r="D147" s="198"/>
      <c r="E147" s="198"/>
      <c r="F147" s="198"/>
      <c r="G147" s="198"/>
      <c r="H147" s="198"/>
      <c r="I147" s="198"/>
      <c r="J147" s="198"/>
      <c r="K147" s="67"/>
    </row>
    <row r="148" spans="1:11" hidden="1">
      <c r="A148" s="198"/>
      <c r="B148" s="198"/>
      <c r="C148" s="198"/>
      <c r="D148" s="198"/>
      <c r="E148" s="198"/>
      <c r="F148" s="198"/>
      <c r="G148" s="198"/>
      <c r="H148" s="198"/>
      <c r="I148" s="198"/>
      <c r="J148" s="198"/>
      <c r="K148" s="67"/>
    </row>
    <row r="149" spans="1:11" hidden="1">
      <c r="A149" s="198"/>
      <c r="B149" s="198"/>
      <c r="C149" s="198"/>
      <c r="D149" s="198"/>
      <c r="E149" s="198"/>
      <c r="F149" s="198"/>
      <c r="G149" s="198"/>
      <c r="H149" s="198"/>
      <c r="I149" s="198"/>
      <c r="J149" s="198"/>
      <c r="K149" s="67"/>
    </row>
    <row r="150" spans="1:11" hidden="1">
      <c r="A150" s="198"/>
      <c r="B150" s="198"/>
      <c r="C150" s="198"/>
      <c r="D150" s="198"/>
      <c r="E150" s="198"/>
      <c r="F150" s="198"/>
      <c r="G150" s="198"/>
      <c r="H150" s="198"/>
      <c r="I150" s="198"/>
      <c r="J150" s="198"/>
      <c r="K150" s="67"/>
    </row>
    <row r="151" spans="1:11" hidden="1">
      <c r="A151" s="198"/>
      <c r="B151" s="198"/>
      <c r="C151" s="198"/>
      <c r="D151" s="198"/>
      <c r="E151" s="198"/>
      <c r="F151" s="198"/>
      <c r="G151" s="198"/>
      <c r="H151" s="198"/>
      <c r="I151" s="198"/>
      <c r="J151" s="198"/>
      <c r="K151" s="67"/>
    </row>
    <row r="152" spans="1:11" hidden="1">
      <c r="A152" s="198"/>
      <c r="B152" s="198"/>
      <c r="C152" s="198"/>
      <c r="D152" s="198"/>
      <c r="E152" s="198"/>
      <c r="F152" s="198"/>
      <c r="G152" s="198"/>
      <c r="H152" s="198"/>
      <c r="I152" s="198"/>
      <c r="J152" s="198"/>
      <c r="K152" s="67"/>
    </row>
    <row r="153" spans="1:11" hidden="1">
      <c r="A153" s="198"/>
      <c r="B153" s="198"/>
      <c r="C153" s="198"/>
      <c r="D153" s="198"/>
      <c r="E153" s="198"/>
      <c r="F153" s="198"/>
      <c r="G153" s="198"/>
      <c r="H153" s="198"/>
      <c r="I153" s="198"/>
      <c r="J153" s="198"/>
      <c r="K153" s="67"/>
    </row>
    <row r="154" spans="1:11" hidden="1">
      <c r="A154" s="198"/>
      <c r="B154" s="198"/>
      <c r="C154" s="198"/>
      <c r="D154" s="198"/>
      <c r="E154" s="198"/>
      <c r="F154" s="198"/>
      <c r="G154" s="198"/>
      <c r="H154" s="198"/>
      <c r="I154" s="198"/>
      <c r="J154" s="198"/>
      <c r="K154" s="67"/>
    </row>
    <row r="155" spans="1:11" hidden="1">
      <c r="A155" s="198"/>
      <c r="B155" s="198"/>
      <c r="C155" s="198"/>
      <c r="D155" s="198"/>
      <c r="E155" s="198"/>
      <c r="F155" s="198"/>
      <c r="G155" s="198"/>
      <c r="H155" s="198"/>
      <c r="I155" s="198"/>
      <c r="J155" s="198"/>
      <c r="K155" s="67"/>
    </row>
    <row r="156" spans="1:11" hidden="1">
      <c r="A156" s="198"/>
      <c r="B156" s="198"/>
      <c r="C156" s="198"/>
      <c r="D156" s="198"/>
      <c r="E156" s="198"/>
      <c r="F156" s="198"/>
      <c r="G156" s="198"/>
      <c r="H156" s="198"/>
      <c r="I156" s="198"/>
      <c r="J156" s="198"/>
      <c r="K156" s="67"/>
    </row>
    <row r="157" spans="1:11" hidden="1">
      <c r="A157" s="198"/>
      <c r="B157" s="198"/>
      <c r="C157" s="198"/>
      <c r="D157" s="198"/>
      <c r="E157" s="198"/>
      <c r="F157" s="198"/>
      <c r="G157" s="198"/>
      <c r="H157" s="198"/>
      <c r="I157" s="198"/>
      <c r="J157" s="198"/>
      <c r="K157" s="67"/>
    </row>
    <row r="158" spans="1:11" hidden="1">
      <c r="A158" s="198"/>
      <c r="B158" s="198"/>
      <c r="C158" s="198"/>
      <c r="D158" s="198"/>
      <c r="E158" s="198"/>
      <c r="F158" s="198"/>
      <c r="G158" s="198"/>
      <c r="H158" s="198"/>
      <c r="I158" s="198"/>
      <c r="J158" s="198"/>
      <c r="K158" s="67"/>
    </row>
    <row r="159" spans="1:11" hidden="1">
      <c r="A159" s="198"/>
      <c r="B159" s="198"/>
      <c r="C159" s="198"/>
      <c r="D159" s="198"/>
      <c r="E159" s="198"/>
      <c r="F159" s="198"/>
      <c r="G159" s="198"/>
      <c r="H159" s="198"/>
      <c r="I159" s="198"/>
      <c r="J159" s="198"/>
      <c r="K159" s="67"/>
    </row>
    <row r="160" spans="1:11" hidden="1">
      <c r="A160" s="198"/>
      <c r="B160" s="198"/>
      <c r="C160" s="198"/>
      <c r="D160" s="198"/>
      <c r="E160" s="198"/>
      <c r="F160" s="198"/>
      <c r="G160" s="198"/>
      <c r="H160" s="198"/>
      <c r="I160" s="198"/>
      <c r="J160" s="198"/>
      <c r="K160" s="67"/>
    </row>
    <row r="161" spans="1:11" hidden="1">
      <c r="A161" s="198"/>
      <c r="B161" s="198"/>
      <c r="C161" s="198"/>
      <c r="D161" s="198"/>
      <c r="E161" s="198"/>
      <c r="F161" s="198"/>
      <c r="G161" s="198"/>
      <c r="H161" s="198"/>
      <c r="I161" s="198"/>
      <c r="J161" s="198"/>
      <c r="K161" s="67"/>
    </row>
    <row r="162" spans="1:11" hidden="1">
      <c r="A162" s="198"/>
      <c r="B162" s="198"/>
      <c r="C162" s="198"/>
      <c r="D162" s="198"/>
      <c r="E162" s="198"/>
      <c r="F162" s="198"/>
      <c r="G162" s="198"/>
      <c r="H162" s="198"/>
      <c r="I162" s="198"/>
      <c r="J162" s="198"/>
      <c r="K162" s="67"/>
    </row>
    <row r="163" spans="1:11" hidden="1">
      <c r="A163" s="198"/>
      <c r="B163" s="198"/>
      <c r="C163" s="198"/>
      <c r="D163" s="198"/>
      <c r="E163" s="198"/>
      <c r="F163" s="198"/>
      <c r="G163" s="198"/>
      <c r="H163" s="198"/>
      <c r="I163" s="198"/>
      <c r="J163" s="198"/>
      <c r="K163" s="67"/>
    </row>
    <row r="164" spans="1:11" hidden="1">
      <c r="A164" s="198"/>
      <c r="B164" s="198"/>
      <c r="C164" s="198"/>
      <c r="D164" s="198"/>
      <c r="E164" s="198"/>
      <c r="F164" s="198"/>
      <c r="G164" s="198"/>
      <c r="H164" s="198"/>
      <c r="I164" s="198"/>
      <c r="J164" s="198"/>
      <c r="K164" s="67"/>
    </row>
    <row r="165" spans="1:11" hidden="1">
      <c r="A165" s="198"/>
      <c r="B165" s="198"/>
      <c r="C165" s="198"/>
      <c r="D165" s="198"/>
      <c r="E165" s="198"/>
      <c r="F165" s="198"/>
      <c r="G165" s="198"/>
      <c r="H165" s="198"/>
      <c r="I165" s="198"/>
      <c r="J165" s="198"/>
      <c r="K165" s="67"/>
    </row>
    <row r="166" spans="1:11" hidden="1">
      <c r="A166" s="198"/>
      <c r="B166" s="198"/>
      <c r="C166" s="198"/>
      <c r="D166" s="198"/>
      <c r="E166" s="198"/>
      <c r="F166" s="198"/>
      <c r="G166" s="198"/>
      <c r="H166" s="198"/>
      <c r="I166" s="198"/>
      <c r="J166" s="198"/>
      <c r="K166" s="67"/>
    </row>
    <row r="167" spans="1:11" hidden="1">
      <c r="A167" s="198"/>
      <c r="B167" s="198"/>
      <c r="C167" s="198"/>
      <c r="D167" s="198"/>
      <c r="E167" s="198"/>
      <c r="F167" s="198"/>
      <c r="G167" s="198"/>
      <c r="H167" s="198"/>
      <c r="I167" s="198"/>
      <c r="J167" s="198"/>
      <c r="K167" s="67"/>
    </row>
    <row r="168" spans="1:11" hidden="1">
      <c r="A168" s="198"/>
      <c r="B168" s="198"/>
      <c r="C168" s="198"/>
      <c r="D168" s="198"/>
      <c r="E168" s="198"/>
      <c r="F168" s="198"/>
      <c r="G168" s="198"/>
      <c r="H168" s="198"/>
      <c r="I168" s="198"/>
      <c r="J168" s="198"/>
      <c r="K168" s="67"/>
    </row>
    <row r="169" spans="1:11" hidden="1">
      <c r="A169" s="198"/>
      <c r="B169" s="198"/>
      <c r="C169" s="198"/>
      <c r="D169" s="198"/>
      <c r="E169" s="198"/>
      <c r="F169" s="198"/>
      <c r="G169" s="198"/>
      <c r="H169" s="198"/>
      <c r="I169" s="198"/>
      <c r="J169" s="198"/>
      <c r="K169" s="67"/>
    </row>
    <row r="170" spans="1:11" hidden="1">
      <c r="A170" s="198"/>
      <c r="B170" s="198"/>
      <c r="C170" s="198"/>
      <c r="D170" s="198"/>
      <c r="E170" s="198"/>
      <c r="F170" s="198"/>
      <c r="G170" s="198"/>
      <c r="H170" s="198"/>
      <c r="I170" s="198"/>
      <c r="J170" s="198"/>
      <c r="K170" s="67"/>
    </row>
    <row r="171" spans="1:11" hidden="1">
      <c r="A171" s="198"/>
      <c r="B171" s="198"/>
      <c r="C171" s="198"/>
      <c r="D171" s="198"/>
      <c r="E171" s="198"/>
      <c r="F171" s="198"/>
      <c r="G171" s="198"/>
      <c r="H171" s="198"/>
      <c r="I171" s="198"/>
      <c r="J171" s="198"/>
      <c r="K171" s="67"/>
    </row>
    <row r="172" spans="1:11" hidden="1">
      <c r="A172" s="198"/>
      <c r="B172" s="198"/>
      <c r="C172" s="198"/>
      <c r="D172" s="198"/>
      <c r="E172" s="198"/>
      <c r="F172" s="198"/>
      <c r="G172" s="198"/>
      <c r="H172" s="198"/>
      <c r="I172" s="198"/>
      <c r="J172" s="198"/>
      <c r="K172" s="67"/>
    </row>
    <row r="173" spans="1:11" hidden="1">
      <c r="A173" s="198"/>
      <c r="B173" s="198"/>
      <c r="C173" s="198"/>
      <c r="D173" s="198"/>
      <c r="E173" s="198"/>
      <c r="F173" s="198"/>
      <c r="G173" s="198"/>
      <c r="H173" s="198"/>
      <c r="I173" s="198"/>
      <c r="J173" s="198"/>
      <c r="K173" s="67"/>
    </row>
    <row r="174" spans="1:11" hidden="1">
      <c r="A174" s="198"/>
      <c r="B174" s="198"/>
      <c r="C174" s="198"/>
      <c r="D174" s="198"/>
      <c r="E174" s="198"/>
      <c r="F174" s="198"/>
      <c r="G174" s="198"/>
      <c r="H174" s="198"/>
      <c r="I174" s="198"/>
      <c r="J174" s="198"/>
      <c r="K174" s="67"/>
    </row>
    <row r="175" spans="1:11" hidden="1">
      <c r="A175" s="198"/>
      <c r="B175" s="198"/>
      <c r="C175" s="198"/>
      <c r="D175" s="198"/>
      <c r="E175" s="198"/>
      <c r="F175" s="198"/>
      <c r="G175" s="198"/>
      <c r="H175" s="198"/>
      <c r="I175" s="198"/>
      <c r="J175" s="198"/>
      <c r="K175" s="67"/>
    </row>
    <row r="176" spans="1:11" hidden="1">
      <c r="A176" s="198"/>
      <c r="B176" s="198"/>
      <c r="C176" s="198"/>
      <c r="D176" s="198"/>
      <c r="E176" s="198"/>
      <c r="F176" s="198"/>
      <c r="G176" s="198"/>
      <c r="H176" s="198"/>
      <c r="I176" s="198"/>
      <c r="J176" s="198"/>
      <c r="K176" s="67"/>
    </row>
    <row r="177" spans="1:11" hidden="1">
      <c r="A177" s="198"/>
      <c r="B177" s="198"/>
      <c r="C177" s="198"/>
      <c r="D177" s="198"/>
      <c r="E177" s="198"/>
      <c r="F177" s="198"/>
      <c r="G177" s="198"/>
      <c r="H177" s="198"/>
      <c r="I177" s="198"/>
      <c r="J177" s="198"/>
      <c r="K177" s="67"/>
    </row>
    <row r="178" spans="1:11" hidden="1">
      <c r="A178" s="198"/>
      <c r="B178" s="198"/>
      <c r="C178" s="198"/>
      <c r="D178" s="198"/>
      <c r="E178" s="198"/>
      <c r="F178" s="198"/>
      <c r="G178" s="198"/>
      <c r="H178" s="198"/>
      <c r="I178" s="198"/>
      <c r="J178" s="198"/>
      <c r="K178" s="67"/>
    </row>
    <row r="179" spans="1:11" hidden="1">
      <c r="A179" s="198"/>
      <c r="B179" s="198"/>
      <c r="C179" s="198"/>
      <c r="D179" s="198"/>
      <c r="E179" s="198"/>
      <c r="F179" s="198"/>
      <c r="G179" s="198"/>
      <c r="H179" s="198"/>
      <c r="I179" s="198"/>
      <c r="J179" s="198"/>
      <c r="K179" s="67"/>
    </row>
    <row r="180" spans="1:11" hidden="1">
      <c r="A180" s="198"/>
      <c r="B180" s="198"/>
      <c r="C180" s="198"/>
      <c r="D180" s="198"/>
      <c r="E180" s="198"/>
      <c r="F180" s="198"/>
      <c r="G180" s="198"/>
      <c r="H180" s="198"/>
      <c r="I180" s="198"/>
      <c r="J180" s="198"/>
      <c r="K180" s="67"/>
    </row>
    <row r="181" spans="1:11" hidden="1">
      <c r="A181" s="198"/>
      <c r="B181" s="198"/>
      <c r="C181" s="198"/>
      <c r="D181" s="198"/>
      <c r="E181" s="198"/>
      <c r="F181" s="198"/>
      <c r="G181" s="198"/>
      <c r="H181" s="198"/>
      <c r="I181" s="198"/>
      <c r="J181" s="198"/>
      <c r="K181" s="67"/>
    </row>
    <row r="182" spans="1:11" hidden="1">
      <c r="A182" s="198"/>
      <c r="B182" s="198"/>
      <c r="C182" s="198"/>
      <c r="D182" s="198"/>
      <c r="E182" s="198"/>
      <c r="F182" s="198"/>
      <c r="G182" s="198"/>
      <c r="H182" s="198"/>
      <c r="I182" s="198"/>
      <c r="J182" s="198"/>
      <c r="K182" s="67"/>
    </row>
    <row r="183" spans="1:11" hidden="1">
      <c r="A183" s="198"/>
      <c r="B183" s="198"/>
      <c r="C183" s="198"/>
      <c r="D183" s="198"/>
      <c r="E183" s="198"/>
      <c r="F183" s="198"/>
      <c r="G183" s="198"/>
      <c r="H183" s="198"/>
      <c r="I183" s="198"/>
      <c r="J183" s="198"/>
      <c r="K183" s="67"/>
    </row>
    <row r="184" spans="1:11" hidden="1">
      <c r="A184" s="198"/>
      <c r="B184" s="198"/>
      <c r="C184" s="198"/>
      <c r="D184" s="198"/>
      <c r="E184" s="198"/>
      <c r="F184" s="198"/>
      <c r="G184" s="198"/>
      <c r="H184" s="198"/>
      <c r="I184" s="198"/>
      <c r="J184" s="198"/>
      <c r="K184" s="67"/>
    </row>
    <row r="185" spans="1:11" hidden="1">
      <c r="A185" s="198"/>
      <c r="B185" s="198"/>
      <c r="C185" s="198"/>
      <c r="D185" s="198"/>
      <c r="E185" s="198"/>
      <c r="F185" s="198"/>
      <c r="G185" s="198"/>
      <c r="H185" s="198"/>
      <c r="I185" s="198"/>
      <c r="J185" s="198"/>
      <c r="K185" s="67"/>
    </row>
    <row r="186" spans="1:11" hidden="1">
      <c r="A186" s="198"/>
      <c r="B186" s="198"/>
      <c r="C186" s="198"/>
      <c r="D186" s="198"/>
      <c r="E186" s="198"/>
      <c r="F186" s="198"/>
      <c r="G186" s="198"/>
      <c r="H186" s="198"/>
      <c r="I186" s="198"/>
      <c r="J186" s="198"/>
      <c r="K186" s="67"/>
    </row>
    <row r="187" spans="1:11" hidden="1">
      <c r="A187" s="198"/>
      <c r="B187" s="198"/>
      <c r="C187" s="198"/>
      <c r="D187" s="198"/>
      <c r="E187" s="198"/>
      <c r="F187" s="198"/>
      <c r="G187" s="198"/>
      <c r="H187" s="198"/>
      <c r="I187" s="198"/>
      <c r="J187" s="198"/>
      <c r="K187" s="67"/>
    </row>
    <row r="188" spans="1:11" hidden="1">
      <c r="A188" s="198"/>
      <c r="B188" s="198"/>
      <c r="C188" s="198"/>
      <c r="D188" s="198"/>
      <c r="E188" s="198"/>
      <c r="F188" s="198"/>
      <c r="G188" s="198"/>
      <c r="H188" s="198"/>
      <c r="I188" s="198"/>
      <c r="J188" s="198"/>
      <c r="K188" s="67"/>
    </row>
    <row r="189" spans="1:11" hidden="1">
      <c r="A189" s="198"/>
      <c r="B189" s="198"/>
      <c r="C189" s="198"/>
      <c r="D189" s="198"/>
      <c r="E189" s="198"/>
      <c r="F189" s="198"/>
      <c r="G189" s="198"/>
      <c r="H189" s="198"/>
      <c r="I189" s="198"/>
      <c r="J189" s="198"/>
      <c r="K189" s="67"/>
    </row>
    <row r="190" spans="1:11" hidden="1">
      <c r="A190" s="198"/>
      <c r="B190" s="198"/>
      <c r="C190" s="198"/>
      <c r="D190" s="198"/>
      <c r="E190" s="198"/>
      <c r="F190" s="198"/>
      <c r="G190" s="198"/>
      <c r="H190" s="198"/>
      <c r="I190" s="198"/>
      <c r="J190" s="198"/>
      <c r="K190" s="67"/>
    </row>
    <row r="191" spans="1:11" hidden="1">
      <c r="A191" s="198"/>
      <c r="B191" s="198"/>
      <c r="C191" s="198"/>
      <c r="D191" s="198"/>
      <c r="E191" s="198"/>
      <c r="F191" s="198"/>
      <c r="G191" s="198"/>
      <c r="H191" s="198"/>
      <c r="I191" s="198"/>
      <c r="J191" s="198"/>
      <c r="K191" s="67"/>
    </row>
    <row r="192" spans="1:11" hidden="1">
      <c r="A192" s="198"/>
      <c r="B192" s="198"/>
      <c r="C192" s="198"/>
      <c r="D192" s="198"/>
      <c r="E192" s="198"/>
      <c r="F192" s="198"/>
      <c r="G192" s="198"/>
      <c r="H192" s="198"/>
      <c r="I192" s="198"/>
      <c r="J192" s="198"/>
      <c r="K192" s="67"/>
    </row>
    <row r="193" spans="1:11" hidden="1">
      <c r="A193" s="198"/>
      <c r="B193" s="198"/>
      <c r="C193" s="198"/>
      <c r="D193" s="198"/>
      <c r="E193" s="198"/>
      <c r="F193" s="198"/>
      <c r="G193" s="198"/>
      <c r="H193" s="198"/>
      <c r="I193" s="198"/>
      <c r="J193" s="198"/>
      <c r="K193" s="67"/>
    </row>
    <row r="194" spans="1:11" hidden="1">
      <c r="A194" s="198"/>
      <c r="B194" s="198"/>
      <c r="C194" s="198"/>
      <c r="D194" s="198"/>
      <c r="E194" s="198"/>
      <c r="F194" s="198"/>
      <c r="G194" s="198"/>
      <c r="H194" s="198"/>
      <c r="I194" s="198"/>
      <c r="J194" s="198"/>
      <c r="K194" s="67"/>
    </row>
    <row r="195" spans="1:11" hidden="1">
      <c r="A195" s="198"/>
      <c r="B195" s="198"/>
      <c r="C195" s="198"/>
      <c r="D195" s="198"/>
      <c r="E195" s="198"/>
      <c r="F195" s="198"/>
      <c r="G195" s="198"/>
      <c r="H195" s="198"/>
      <c r="I195" s="198"/>
      <c r="J195" s="198"/>
      <c r="K195" s="67"/>
    </row>
    <row r="196" spans="1:11" hidden="1">
      <c r="A196" s="198"/>
      <c r="B196" s="198"/>
      <c r="C196" s="198"/>
      <c r="D196" s="198"/>
      <c r="E196" s="198"/>
      <c r="F196" s="198"/>
      <c r="G196" s="198"/>
      <c r="H196" s="198"/>
      <c r="I196" s="198"/>
      <c r="J196" s="198"/>
      <c r="K196" s="67"/>
    </row>
    <row r="197" spans="1:11" hidden="1">
      <c r="A197" s="198"/>
      <c r="B197" s="198"/>
      <c r="C197" s="198"/>
      <c r="D197" s="198"/>
      <c r="E197" s="198"/>
      <c r="F197" s="198"/>
      <c r="G197" s="198"/>
      <c r="H197" s="198"/>
      <c r="I197" s="198"/>
      <c r="J197" s="198"/>
      <c r="K197" s="67"/>
    </row>
    <row r="198" spans="1:11" hidden="1">
      <c r="A198" s="198"/>
      <c r="B198" s="198"/>
      <c r="C198" s="198"/>
      <c r="D198" s="198"/>
      <c r="E198" s="198"/>
      <c r="F198" s="198"/>
      <c r="G198" s="198"/>
      <c r="H198" s="198"/>
      <c r="I198" s="198"/>
      <c r="J198" s="198"/>
      <c r="K198" s="67"/>
    </row>
    <row r="199" spans="1:11" hidden="1">
      <c r="A199" s="198"/>
      <c r="B199" s="198"/>
      <c r="C199" s="198"/>
      <c r="D199" s="198"/>
      <c r="E199" s="198"/>
      <c r="F199" s="198"/>
      <c r="G199" s="198"/>
      <c r="H199" s="198"/>
      <c r="I199" s="198"/>
      <c r="J199" s="198"/>
      <c r="K199" s="67"/>
    </row>
    <row r="200" spans="1:11" hidden="1">
      <c r="A200" s="198"/>
      <c r="B200" s="198"/>
      <c r="C200" s="198"/>
      <c r="D200" s="198"/>
      <c r="E200" s="198"/>
      <c r="F200" s="198"/>
      <c r="G200" s="198"/>
      <c r="H200" s="198"/>
      <c r="I200" s="198"/>
      <c r="J200" s="198"/>
      <c r="K200" s="67"/>
    </row>
    <row r="201" spans="1:11" hidden="1">
      <c r="A201" s="198"/>
      <c r="B201" s="198"/>
      <c r="C201" s="198"/>
      <c r="D201" s="198"/>
      <c r="E201" s="198"/>
      <c r="F201" s="198"/>
      <c r="G201" s="198"/>
      <c r="H201" s="198"/>
      <c r="I201" s="198"/>
      <c r="J201" s="198"/>
      <c r="K201" s="67"/>
    </row>
    <row r="202" spans="1:11" hidden="1">
      <c r="A202" s="198"/>
      <c r="B202" s="198"/>
      <c r="C202" s="198"/>
      <c r="D202" s="198"/>
      <c r="E202" s="198"/>
      <c r="F202" s="198"/>
      <c r="G202" s="198"/>
      <c r="H202" s="198"/>
      <c r="I202" s="198"/>
      <c r="J202" s="198"/>
      <c r="K202" s="67"/>
    </row>
    <row r="203" spans="1:11" hidden="1">
      <c r="A203" s="198"/>
      <c r="B203" s="198"/>
      <c r="C203" s="198"/>
      <c r="D203" s="198"/>
      <c r="E203" s="198"/>
      <c r="F203" s="198"/>
      <c r="G203" s="198"/>
      <c r="H203" s="198"/>
      <c r="I203" s="198"/>
      <c r="J203" s="198"/>
      <c r="K203" s="67"/>
    </row>
    <row r="204" spans="1:11" hidden="1">
      <c r="A204" s="198"/>
      <c r="B204" s="198"/>
      <c r="C204" s="198"/>
      <c r="D204" s="198"/>
      <c r="E204" s="198"/>
      <c r="F204" s="198"/>
      <c r="G204" s="198"/>
      <c r="H204" s="198"/>
      <c r="I204" s="198"/>
      <c r="J204" s="198"/>
      <c r="K204" s="67"/>
    </row>
    <row r="205" spans="1:11" hidden="1">
      <c r="A205" s="198"/>
      <c r="B205" s="198"/>
      <c r="C205" s="198"/>
      <c r="D205" s="198"/>
      <c r="E205" s="198"/>
      <c r="F205" s="198"/>
      <c r="G205" s="198"/>
      <c r="H205" s="198"/>
      <c r="I205" s="198"/>
      <c r="J205" s="198"/>
      <c r="K205" s="67"/>
    </row>
    <row r="206" spans="1:11" hidden="1">
      <c r="A206" s="198"/>
      <c r="B206" s="198"/>
      <c r="C206" s="198"/>
      <c r="D206" s="198"/>
      <c r="E206" s="198"/>
      <c r="F206" s="198"/>
      <c r="G206" s="198"/>
      <c r="H206" s="198"/>
      <c r="I206" s="198"/>
      <c r="J206" s="198"/>
      <c r="K206" s="67"/>
    </row>
    <row r="207" spans="1:11" hidden="1">
      <c r="A207" s="198"/>
      <c r="B207" s="198"/>
      <c r="C207" s="198"/>
      <c r="D207" s="198"/>
      <c r="E207" s="198"/>
      <c r="F207" s="198"/>
      <c r="G207" s="198"/>
      <c r="H207" s="198"/>
      <c r="I207" s="198"/>
      <c r="J207" s="198"/>
      <c r="K207" s="67"/>
    </row>
    <row r="208" spans="1:11" hidden="1">
      <c r="A208" s="198"/>
      <c r="B208" s="198"/>
      <c r="C208" s="198"/>
      <c r="D208" s="198"/>
      <c r="E208" s="198"/>
      <c r="F208" s="198"/>
      <c r="G208" s="198"/>
      <c r="H208" s="198"/>
      <c r="I208" s="198"/>
      <c r="J208" s="198"/>
      <c r="K208" s="67"/>
    </row>
    <row r="209" spans="1:11" hidden="1">
      <c r="A209" s="198"/>
      <c r="B209" s="198"/>
      <c r="C209" s="198"/>
      <c r="D209" s="198"/>
      <c r="E209" s="198"/>
      <c r="F209" s="198"/>
      <c r="G209" s="198"/>
      <c r="H209" s="198"/>
      <c r="I209" s="198"/>
      <c r="J209" s="198"/>
      <c r="K209" s="67"/>
    </row>
    <row r="210" spans="1:11" hidden="1">
      <c r="A210" s="198"/>
      <c r="B210" s="198"/>
      <c r="C210" s="198"/>
      <c r="D210" s="198"/>
      <c r="E210" s="198"/>
      <c r="F210" s="198"/>
      <c r="G210" s="198"/>
      <c r="H210" s="198"/>
      <c r="I210" s="198"/>
      <c r="J210" s="198"/>
      <c r="K210" s="67"/>
    </row>
    <row r="211" spans="1:11" hidden="1">
      <c r="A211" s="198"/>
      <c r="B211" s="198"/>
      <c r="C211" s="198"/>
      <c r="D211" s="198"/>
      <c r="E211" s="198"/>
      <c r="F211" s="198"/>
      <c r="G211" s="198"/>
      <c r="H211" s="198"/>
      <c r="I211" s="198"/>
      <c r="J211" s="198"/>
      <c r="K211" s="67"/>
    </row>
    <row r="212" spans="1:11" hidden="1">
      <c r="A212" s="198"/>
      <c r="B212" s="198"/>
      <c r="C212" s="198"/>
      <c r="D212" s="198"/>
      <c r="E212" s="198"/>
      <c r="F212" s="198"/>
      <c r="G212" s="198"/>
      <c r="H212" s="198"/>
      <c r="I212" s="198"/>
      <c r="J212" s="198"/>
      <c r="K212" s="67"/>
    </row>
    <row r="213" spans="1:11" hidden="1">
      <c r="A213" s="198"/>
      <c r="B213" s="198"/>
      <c r="C213" s="198"/>
      <c r="D213" s="198"/>
      <c r="E213" s="198"/>
      <c r="F213" s="198"/>
      <c r="G213" s="198"/>
      <c r="H213" s="198"/>
      <c r="I213" s="198"/>
      <c r="J213" s="198"/>
      <c r="K213" s="67"/>
    </row>
    <row r="214" spans="1:11" hidden="1">
      <c r="A214" s="198"/>
      <c r="B214" s="198"/>
      <c r="C214" s="198"/>
      <c r="D214" s="198"/>
      <c r="E214" s="198"/>
      <c r="F214" s="198"/>
      <c r="G214" s="198"/>
      <c r="H214" s="198"/>
      <c r="I214" s="198"/>
      <c r="J214" s="198"/>
      <c r="K214" s="67"/>
    </row>
    <row r="215" spans="1:11" hidden="1">
      <c r="A215" s="198"/>
      <c r="B215" s="198"/>
      <c r="C215" s="198"/>
      <c r="D215" s="198"/>
      <c r="E215" s="198"/>
      <c r="F215" s="198"/>
      <c r="G215" s="198"/>
      <c r="H215" s="198"/>
      <c r="I215" s="198"/>
      <c r="J215" s="198"/>
      <c r="K215" s="67"/>
    </row>
    <row r="216" spans="1:11" hidden="1">
      <c r="A216" s="198"/>
      <c r="B216" s="198"/>
      <c r="C216" s="198"/>
      <c r="D216" s="198"/>
      <c r="E216" s="198"/>
      <c r="F216" s="198"/>
      <c r="G216" s="198"/>
      <c r="H216" s="198"/>
      <c r="I216" s="198"/>
      <c r="J216" s="198"/>
      <c r="K216" s="67"/>
    </row>
    <row r="217" spans="1:11" hidden="1">
      <c r="A217" s="198"/>
      <c r="B217" s="198"/>
      <c r="C217" s="198"/>
      <c r="D217" s="198"/>
      <c r="E217" s="198"/>
      <c r="F217" s="198"/>
      <c r="G217" s="198"/>
      <c r="H217" s="198"/>
      <c r="I217" s="198"/>
      <c r="J217" s="198"/>
      <c r="K217" s="67"/>
    </row>
    <row r="218" spans="1:11" hidden="1">
      <c r="A218" s="198"/>
      <c r="B218" s="198"/>
      <c r="C218" s="198"/>
      <c r="D218" s="198"/>
      <c r="E218" s="198"/>
      <c r="F218" s="198"/>
      <c r="G218" s="198"/>
      <c r="H218" s="198"/>
      <c r="I218" s="198"/>
      <c r="J218" s="198"/>
      <c r="K218" s="67"/>
    </row>
    <row r="219" spans="1:11" hidden="1">
      <c r="A219" s="198"/>
      <c r="B219" s="198"/>
      <c r="C219" s="198"/>
      <c r="D219" s="198"/>
      <c r="E219" s="198"/>
      <c r="F219" s="198"/>
      <c r="G219" s="198"/>
      <c r="H219" s="198"/>
      <c r="I219" s="198"/>
      <c r="J219" s="198"/>
      <c r="K219" s="67"/>
    </row>
    <row r="220" spans="1:11" hidden="1">
      <c r="A220" s="198"/>
      <c r="B220" s="198"/>
      <c r="C220" s="198"/>
      <c r="D220" s="198"/>
      <c r="E220" s="198"/>
      <c r="F220" s="198"/>
      <c r="G220" s="198"/>
      <c r="H220" s="198"/>
      <c r="I220" s="198"/>
      <c r="J220" s="198"/>
      <c r="K220" s="67"/>
    </row>
    <row r="221" spans="1:11" hidden="1">
      <c r="A221" s="198"/>
      <c r="B221" s="198"/>
      <c r="C221" s="198"/>
      <c r="D221" s="198"/>
      <c r="E221" s="198"/>
      <c r="F221" s="198"/>
      <c r="G221" s="198"/>
      <c r="H221" s="198"/>
      <c r="I221" s="198"/>
      <c r="J221" s="198"/>
      <c r="K221" s="67"/>
    </row>
    <row r="222" spans="1:11" hidden="1">
      <c r="A222" s="198"/>
      <c r="B222" s="198"/>
      <c r="C222" s="198"/>
      <c r="D222" s="198"/>
      <c r="E222" s="198"/>
      <c r="F222" s="198"/>
      <c r="G222" s="198"/>
      <c r="H222" s="198"/>
      <c r="I222" s="198"/>
      <c r="J222" s="198"/>
      <c r="K222" s="67"/>
    </row>
    <row r="223" spans="1:11" hidden="1">
      <c r="A223" s="198"/>
      <c r="B223" s="198"/>
      <c r="C223" s="198"/>
      <c r="D223" s="198"/>
      <c r="E223" s="198"/>
      <c r="F223" s="198"/>
      <c r="G223" s="198"/>
      <c r="H223" s="198"/>
      <c r="I223" s="198"/>
      <c r="J223" s="198"/>
      <c r="K223" s="67"/>
    </row>
    <row r="224" spans="1:11" hidden="1">
      <c r="A224" s="198"/>
      <c r="B224" s="198"/>
      <c r="C224" s="198"/>
      <c r="D224" s="198"/>
      <c r="E224" s="198"/>
      <c r="F224" s="198"/>
      <c r="G224" s="198"/>
      <c r="H224" s="198"/>
      <c r="I224" s="198"/>
      <c r="J224" s="198"/>
      <c r="K224" s="67"/>
    </row>
    <row r="225" spans="1:11" hidden="1">
      <c r="A225" s="198"/>
      <c r="B225" s="198"/>
      <c r="C225" s="198"/>
      <c r="D225" s="198"/>
      <c r="E225" s="198"/>
      <c r="F225" s="198"/>
      <c r="G225" s="198"/>
      <c r="H225" s="198"/>
      <c r="I225" s="198"/>
      <c r="J225" s="198"/>
      <c r="K225" s="67"/>
    </row>
    <row r="226" spans="1:11" hidden="1">
      <c r="A226" s="198"/>
      <c r="B226" s="198"/>
      <c r="C226" s="198"/>
      <c r="D226" s="198"/>
      <c r="E226" s="198"/>
      <c r="F226" s="198"/>
      <c r="G226" s="198"/>
      <c r="H226" s="198"/>
      <c r="I226" s="198"/>
      <c r="J226" s="198"/>
      <c r="K226" s="67"/>
    </row>
    <row r="227" spans="1:11" hidden="1">
      <c r="A227" s="198"/>
      <c r="B227" s="198"/>
      <c r="C227" s="198"/>
      <c r="D227" s="198"/>
      <c r="E227" s="198"/>
      <c r="F227" s="198"/>
      <c r="G227" s="198"/>
      <c r="H227" s="198"/>
      <c r="I227" s="198"/>
      <c r="J227" s="198"/>
      <c r="K227" s="67"/>
    </row>
    <row r="228" spans="1:11" hidden="1">
      <c r="A228" s="198"/>
      <c r="B228" s="198"/>
      <c r="C228" s="198"/>
      <c r="D228" s="198"/>
      <c r="E228" s="198"/>
      <c r="F228" s="198"/>
      <c r="G228" s="198"/>
      <c r="H228" s="198"/>
      <c r="I228" s="198"/>
      <c r="J228" s="198"/>
      <c r="K228" s="67"/>
    </row>
    <row r="229" spans="1:11" hidden="1">
      <c r="A229" s="198"/>
      <c r="B229" s="198"/>
      <c r="C229" s="198"/>
      <c r="D229" s="198"/>
      <c r="E229" s="198"/>
      <c r="F229" s="198"/>
      <c r="G229" s="198"/>
      <c r="H229" s="198"/>
      <c r="I229" s="198"/>
      <c r="J229" s="198"/>
      <c r="K229" s="67"/>
    </row>
    <row r="230" spans="1:11" hidden="1">
      <c r="A230" s="198"/>
      <c r="B230" s="198"/>
      <c r="C230" s="198"/>
      <c r="D230" s="198"/>
      <c r="E230" s="198"/>
      <c r="F230" s="198"/>
      <c r="G230" s="198"/>
      <c r="H230" s="198"/>
      <c r="I230" s="198"/>
      <c r="J230" s="198"/>
      <c r="K230" s="67"/>
    </row>
    <row r="231" spans="1:11" hidden="1">
      <c r="A231" s="198"/>
      <c r="B231" s="198"/>
      <c r="C231" s="198"/>
      <c r="D231" s="198"/>
      <c r="E231" s="198"/>
      <c r="F231" s="198"/>
      <c r="G231" s="198"/>
      <c r="H231" s="198"/>
      <c r="I231" s="198"/>
      <c r="J231" s="198"/>
      <c r="K231" s="67"/>
    </row>
    <row r="232" spans="1:11" hidden="1">
      <c r="A232" s="198"/>
      <c r="B232" s="198"/>
      <c r="C232" s="198"/>
      <c r="D232" s="198"/>
      <c r="E232" s="198"/>
      <c r="F232" s="198"/>
      <c r="G232" s="198"/>
      <c r="H232" s="198"/>
      <c r="I232" s="198"/>
      <c r="J232" s="198"/>
      <c r="K232" s="67"/>
    </row>
    <row r="233" spans="1:11" hidden="1">
      <c r="A233" s="198"/>
      <c r="B233" s="198"/>
      <c r="C233" s="198"/>
      <c r="D233" s="198"/>
      <c r="E233" s="198"/>
      <c r="F233" s="198"/>
      <c r="G233" s="198"/>
      <c r="H233" s="198"/>
      <c r="I233" s="198"/>
      <c r="J233" s="198"/>
      <c r="K233" s="67"/>
    </row>
    <row r="234" spans="1:11" hidden="1">
      <c r="A234" s="198"/>
      <c r="B234" s="198"/>
      <c r="C234" s="198"/>
      <c r="D234" s="198"/>
      <c r="E234" s="198"/>
      <c r="F234" s="198"/>
      <c r="G234" s="198"/>
      <c r="H234" s="198"/>
      <c r="I234" s="198"/>
      <c r="J234" s="198"/>
      <c r="K234" s="67"/>
    </row>
    <row r="235" spans="1:11" hidden="1">
      <c r="A235" s="198"/>
      <c r="B235" s="198"/>
      <c r="C235" s="198"/>
      <c r="D235" s="198"/>
      <c r="E235" s="198"/>
      <c r="F235" s="198"/>
      <c r="G235" s="198"/>
      <c r="H235" s="198"/>
      <c r="I235" s="198"/>
      <c r="J235" s="198"/>
      <c r="K235" s="67"/>
    </row>
    <row r="236" spans="1:11" hidden="1">
      <c r="A236" s="198"/>
      <c r="B236" s="198"/>
      <c r="C236" s="198"/>
      <c r="D236" s="198"/>
      <c r="E236" s="198"/>
      <c r="F236" s="198"/>
      <c r="G236" s="198"/>
      <c r="H236" s="198"/>
      <c r="I236" s="198"/>
      <c r="J236" s="198"/>
      <c r="K236" s="67"/>
    </row>
    <row r="237" spans="1:11" hidden="1">
      <c r="A237" s="198"/>
      <c r="B237" s="198"/>
      <c r="C237" s="198"/>
      <c r="D237" s="198"/>
      <c r="E237" s="198"/>
      <c r="F237" s="198"/>
      <c r="G237" s="198"/>
      <c r="H237" s="198"/>
      <c r="I237" s="198"/>
      <c r="J237" s="198"/>
      <c r="K237" s="67"/>
    </row>
    <row r="238" spans="1:11" hidden="1">
      <c r="A238" s="198"/>
      <c r="B238" s="198"/>
      <c r="C238" s="198"/>
      <c r="D238" s="198"/>
      <c r="E238" s="198"/>
      <c r="F238" s="198"/>
      <c r="G238" s="198"/>
      <c r="H238" s="198"/>
      <c r="I238" s="198"/>
      <c r="J238" s="198"/>
      <c r="K238" s="67"/>
    </row>
    <row r="239" spans="1:11" hidden="1">
      <c r="A239" s="198"/>
      <c r="B239" s="198"/>
      <c r="C239" s="198"/>
      <c r="D239" s="198"/>
      <c r="E239" s="198"/>
      <c r="F239" s="198"/>
      <c r="G239" s="198"/>
      <c r="H239" s="198"/>
      <c r="I239" s="198"/>
      <c r="J239" s="198"/>
      <c r="K239" s="67"/>
    </row>
    <row r="240" spans="1:11" hidden="1">
      <c r="A240" s="198"/>
      <c r="B240" s="198"/>
      <c r="C240" s="198"/>
      <c r="D240" s="198"/>
      <c r="E240" s="198"/>
      <c r="F240" s="198"/>
      <c r="G240" s="198"/>
      <c r="H240" s="198"/>
      <c r="I240" s="198"/>
      <c r="J240" s="198"/>
      <c r="K240" s="67"/>
    </row>
    <row r="241" spans="1:11" hidden="1">
      <c r="A241" s="198"/>
      <c r="B241" s="198"/>
      <c r="C241" s="198"/>
      <c r="D241" s="198"/>
      <c r="E241" s="198"/>
      <c r="F241" s="198"/>
      <c r="G241" s="198"/>
      <c r="H241" s="198"/>
      <c r="I241" s="198"/>
      <c r="J241" s="198"/>
      <c r="K241" s="67"/>
    </row>
    <row r="242" spans="1:11" hidden="1">
      <c r="A242" s="198"/>
      <c r="B242" s="198"/>
      <c r="C242" s="198"/>
      <c r="D242" s="198"/>
      <c r="E242" s="198"/>
      <c r="F242" s="198"/>
      <c r="G242" s="198"/>
      <c r="H242" s="198"/>
      <c r="I242" s="198"/>
      <c r="J242" s="198"/>
      <c r="K242" s="67"/>
    </row>
    <row r="243" spans="1:11" hidden="1">
      <c r="A243" s="198"/>
      <c r="B243" s="198"/>
      <c r="C243" s="198"/>
      <c r="D243" s="198"/>
      <c r="E243" s="198"/>
      <c r="F243" s="198"/>
      <c r="G243" s="198"/>
      <c r="H243" s="198"/>
      <c r="I243" s="198"/>
      <c r="J243" s="198"/>
      <c r="K243" s="67"/>
    </row>
    <row r="244" spans="1:11" hidden="1">
      <c r="A244" s="198"/>
      <c r="B244" s="198"/>
      <c r="C244" s="198"/>
      <c r="D244" s="198"/>
      <c r="E244" s="198"/>
      <c r="F244" s="198"/>
      <c r="G244" s="198"/>
      <c r="H244" s="198"/>
      <c r="I244" s="198"/>
      <c r="J244" s="198"/>
      <c r="K244" s="67"/>
    </row>
    <row r="245" spans="1:11" hidden="1">
      <c r="A245" s="198"/>
      <c r="B245" s="198"/>
      <c r="C245" s="198"/>
      <c r="D245" s="198"/>
      <c r="E245" s="198"/>
      <c r="F245" s="198"/>
      <c r="G245" s="198"/>
      <c r="H245" s="198"/>
      <c r="I245" s="198"/>
      <c r="J245" s="198"/>
      <c r="K245" s="67"/>
    </row>
    <row r="246" spans="1:11" hidden="1">
      <c r="A246" s="198"/>
      <c r="B246" s="198"/>
      <c r="C246" s="198"/>
      <c r="D246" s="198"/>
      <c r="E246" s="198"/>
      <c r="F246" s="198"/>
      <c r="G246" s="198"/>
      <c r="H246" s="198"/>
      <c r="I246" s="198"/>
      <c r="J246" s="198"/>
      <c r="K246" s="67"/>
    </row>
    <row r="247" spans="1:11" hidden="1">
      <c r="A247" s="198"/>
      <c r="B247" s="198"/>
      <c r="C247" s="198"/>
      <c r="D247" s="198"/>
      <c r="E247" s="198"/>
      <c r="F247" s="198"/>
      <c r="G247" s="198"/>
      <c r="H247" s="198"/>
      <c r="I247" s="198"/>
      <c r="J247" s="198"/>
      <c r="K247" s="67"/>
    </row>
    <row r="248" spans="1:11" hidden="1">
      <c r="A248" s="198"/>
      <c r="B248" s="198"/>
      <c r="C248" s="198"/>
      <c r="D248" s="198"/>
      <c r="E248" s="198"/>
      <c r="F248" s="198"/>
      <c r="G248" s="198"/>
      <c r="H248" s="198"/>
      <c r="I248" s="198"/>
      <c r="J248" s="198"/>
      <c r="K248" s="67"/>
    </row>
    <row r="249" spans="1:11" hidden="1">
      <c r="A249" s="198"/>
      <c r="B249" s="198"/>
      <c r="C249" s="198"/>
      <c r="D249" s="198"/>
      <c r="E249" s="198"/>
      <c r="F249" s="198"/>
      <c r="G249" s="198"/>
      <c r="H249" s="198"/>
      <c r="I249" s="198"/>
      <c r="J249" s="198"/>
      <c r="K249" s="67"/>
    </row>
    <row r="250" spans="1:11" hidden="1">
      <c r="A250" s="198"/>
      <c r="B250" s="198"/>
      <c r="C250" s="198"/>
      <c r="D250" s="198"/>
      <c r="E250" s="198"/>
      <c r="F250" s="198"/>
      <c r="G250" s="198"/>
      <c r="H250" s="198"/>
      <c r="I250" s="198"/>
      <c r="J250" s="198"/>
      <c r="K250" s="67"/>
    </row>
    <row r="251" spans="1:11" hidden="1">
      <c r="A251" s="198"/>
      <c r="B251" s="198"/>
      <c r="C251" s="198"/>
      <c r="D251" s="198"/>
      <c r="E251" s="198"/>
      <c r="F251" s="198"/>
      <c r="G251" s="198"/>
      <c r="H251" s="198"/>
      <c r="I251" s="198"/>
      <c r="J251" s="198"/>
      <c r="K251" s="67"/>
    </row>
    <row r="252" spans="1:11" hidden="1">
      <c r="A252" s="198"/>
      <c r="B252" s="198"/>
      <c r="C252" s="198"/>
      <c r="D252" s="198"/>
      <c r="E252" s="198"/>
      <c r="F252" s="198"/>
      <c r="G252" s="198"/>
      <c r="H252" s="198"/>
      <c r="I252" s="198"/>
      <c r="J252" s="198"/>
      <c r="K252" s="67"/>
    </row>
    <row r="253" spans="1:11" hidden="1">
      <c r="A253" s="198"/>
      <c r="B253" s="198"/>
      <c r="C253" s="198"/>
      <c r="D253" s="198"/>
      <c r="E253" s="198"/>
      <c r="F253" s="198"/>
      <c r="G253" s="198"/>
      <c r="H253" s="198"/>
      <c r="I253" s="198"/>
      <c r="J253" s="198"/>
      <c r="K253" s="67"/>
    </row>
    <row r="254" spans="1:11" hidden="1">
      <c r="A254" s="198"/>
      <c r="B254" s="198"/>
      <c r="C254" s="198"/>
      <c r="D254" s="198"/>
      <c r="E254" s="198"/>
      <c r="F254" s="198"/>
      <c r="G254" s="198"/>
      <c r="H254" s="198"/>
      <c r="I254" s="198"/>
      <c r="J254" s="198"/>
      <c r="K254" s="67"/>
    </row>
    <row r="255" spans="1:11" hidden="1">
      <c r="A255" s="198"/>
      <c r="B255" s="198"/>
      <c r="C255" s="198"/>
      <c r="D255" s="198"/>
      <c r="E255" s="198"/>
      <c r="F255" s="198"/>
      <c r="G255" s="198"/>
      <c r="H255" s="198"/>
      <c r="I255" s="198"/>
      <c r="J255" s="198"/>
      <c r="K255" s="67"/>
    </row>
    <row r="256" spans="1:11" hidden="1">
      <c r="A256" s="198"/>
      <c r="B256" s="198"/>
      <c r="C256" s="198"/>
      <c r="D256" s="198"/>
      <c r="E256" s="198"/>
      <c r="F256" s="198"/>
      <c r="G256" s="198"/>
      <c r="H256" s="198"/>
      <c r="I256" s="198"/>
      <c r="J256" s="198"/>
      <c r="K256" s="67"/>
    </row>
    <row r="257" spans="1:11" hidden="1">
      <c r="A257" s="198"/>
      <c r="B257" s="198"/>
      <c r="C257" s="198"/>
      <c r="D257" s="198"/>
      <c r="E257" s="198"/>
      <c r="F257" s="198"/>
      <c r="G257" s="198"/>
      <c r="H257" s="198"/>
      <c r="I257" s="198"/>
      <c r="J257" s="198"/>
      <c r="K257" s="67"/>
    </row>
    <row r="258" spans="1:11" hidden="1">
      <c r="A258" s="198"/>
      <c r="B258" s="198"/>
      <c r="C258" s="198"/>
      <c r="D258" s="198"/>
      <c r="E258" s="198"/>
      <c r="F258" s="198"/>
      <c r="G258" s="198"/>
      <c r="H258" s="198"/>
      <c r="I258" s="198"/>
      <c r="J258" s="198"/>
      <c r="K258" s="67"/>
    </row>
    <row r="259" spans="1:11" hidden="1">
      <c r="A259" s="198"/>
      <c r="B259" s="198"/>
      <c r="C259" s="198"/>
      <c r="D259" s="198"/>
      <c r="E259" s="198"/>
      <c r="F259" s="198"/>
      <c r="G259" s="198"/>
      <c r="H259" s="198"/>
      <c r="I259" s="198"/>
      <c r="J259" s="198"/>
      <c r="K259" s="67"/>
    </row>
    <row r="260" spans="1:11" hidden="1">
      <c r="A260" s="198"/>
      <c r="B260" s="198"/>
      <c r="C260" s="198"/>
      <c r="D260" s="198"/>
      <c r="E260" s="198"/>
      <c r="F260" s="198"/>
      <c r="G260" s="198"/>
      <c r="H260" s="198"/>
      <c r="I260" s="198"/>
      <c r="J260" s="198"/>
      <c r="K260" s="67"/>
    </row>
    <row r="261" spans="1:11" hidden="1">
      <c r="A261" s="198"/>
      <c r="B261" s="198"/>
      <c r="C261" s="198"/>
      <c r="D261" s="198"/>
      <c r="E261" s="198"/>
      <c r="F261" s="198"/>
      <c r="G261" s="198"/>
      <c r="H261" s="198"/>
      <c r="I261" s="198"/>
      <c r="J261" s="198"/>
      <c r="K261" s="67"/>
    </row>
    <row r="262" spans="1:11" hidden="1">
      <c r="A262" s="198"/>
      <c r="B262" s="198"/>
      <c r="C262" s="198"/>
      <c r="D262" s="198"/>
      <c r="E262" s="198"/>
      <c r="F262" s="198"/>
      <c r="G262" s="198"/>
      <c r="H262" s="198"/>
      <c r="I262" s="198"/>
      <c r="J262" s="198"/>
      <c r="K262" s="67"/>
    </row>
    <row r="263" spans="1:11" hidden="1">
      <c r="A263" s="198"/>
      <c r="B263" s="198"/>
      <c r="C263" s="198"/>
      <c r="D263" s="198"/>
      <c r="E263" s="198"/>
      <c r="F263" s="198"/>
      <c r="G263" s="198"/>
      <c r="H263" s="198"/>
      <c r="I263" s="198"/>
      <c r="J263" s="198"/>
      <c r="K263" s="67"/>
    </row>
    <row r="264" spans="1:11" hidden="1">
      <c r="A264" s="198"/>
      <c r="B264" s="198"/>
      <c r="C264" s="198"/>
      <c r="D264" s="198"/>
      <c r="E264" s="198"/>
      <c r="F264" s="198"/>
      <c r="G264" s="198"/>
      <c r="H264" s="198"/>
      <c r="I264" s="198"/>
      <c r="J264" s="198"/>
      <c r="K264" s="67"/>
    </row>
    <row r="265" spans="1:11" hidden="1">
      <c r="A265" s="198"/>
      <c r="B265" s="198"/>
      <c r="C265" s="198"/>
      <c r="D265" s="198"/>
      <c r="E265" s="198"/>
      <c r="F265" s="198"/>
      <c r="G265" s="198"/>
      <c r="H265" s="198"/>
      <c r="I265" s="198"/>
      <c r="J265" s="198"/>
      <c r="K265" s="67"/>
    </row>
    <row r="266" spans="1:11" hidden="1">
      <c r="A266" s="198"/>
      <c r="B266" s="198"/>
      <c r="C266" s="198"/>
      <c r="D266" s="198"/>
      <c r="E266" s="198"/>
      <c r="F266" s="198"/>
      <c r="G266" s="198"/>
      <c r="H266" s="198"/>
      <c r="I266" s="198"/>
      <c r="J266" s="198"/>
      <c r="K266" s="67"/>
    </row>
    <row r="267" spans="1:11" hidden="1">
      <c r="A267" s="198"/>
      <c r="B267" s="198"/>
      <c r="C267" s="198"/>
      <c r="D267" s="198"/>
      <c r="E267" s="198"/>
      <c r="F267" s="198"/>
      <c r="G267" s="198"/>
      <c r="H267" s="198"/>
      <c r="I267" s="198"/>
      <c r="J267" s="198"/>
      <c r="K267" s="67"/>
    </row>
    <row r="268" spans="1:11" hidden="1">
      <c r="A268" s="198"/>
      <c r="B268" s="198"/>
      <c r="C268" s="198"/>
      <c r="D268" s="198"/>
      <c r="E268" s="198"/>
      <c r="F268" s="198"/>
      <c r="G268" s="198"/>
      <c r="H268" s="198"/>
      <c r="I268" s="198"/>
      <c r="J268" s="198"/>
      <c r="K268" s="67"/>
    </row>
    <row r="269" spans="1:11" hidden="1">
      <c r="A269" s="198"/>
      <c r="B269" s="198"/>
      <c r="C269" s="198"/>
      <c r="D269" s="198"/>
      <c r="E269" s="198"/>
      <c r="F269" s="198"/>
      <c r="G269" s="198"/>
      <c r="H269" s="198"/>
      <c r="I269" s="198"/>
      <c r="J269" s="198"/>
      <c r="K269" s="67"/>
    </row>
    <row r="270" spans="1:11" hidden="1">
      <c r="A270" s="198"/>
      <c r="B270" s="198"/>
      <c r="C270" s="198"/>
      <c r="D270" s="198"/>
      <c r="E270" s="198"/>
      <c r="F270" s="198"/>
      <c r="G270" s="198"/>
      <c r="H270" s="198"/>
      <c r="I270" s="198"/>
      <c r="J270" s="198"/>
      <c r="K270" s="67"/>
    </row>
    <row r="271" spans="1:11" hidden="1">
      <c r="A271" s="198"/>
      <c r="B271" s="198"/>
      <c r="C271" s="198"/>
      <c r="D271" s="198"/>
      <c r="E271" s="198"/>
      <c r="F271" s="198"/>
      <c r="G271" s="198"/>
      <c r="H271" s="198"/>
      <c r="I271" s="198"/>
      <c r="J271" s="198"/>
      <c r="K271" s="67"/>
    </row>
    <row r="272" spans="1:11" hidden="1">
      <c r="A272" s="198"/>
      <c r="B272" s="198"/>
      <c r="C272" s="198"/>
      <c r="D272" s="198"/>
      <c r="E272" s="198"/>
      <c r="F272" s="198"/>
      <c r="G272" s="198"/>
      <c r="H272" s="198"/>
      <c r="I272" s="198"/>
      <c r="J272" s="198"/>
      <c r="K272" s="67"/>
    </row>
    <row r="273" spans="1:11" hidden="1">
      <c r="A273" s="198"/>
      <c r="B273" s="198"/>
      <c r="C273" s="198"/>
      <c r="D273" s="198"/>
      <c r="E273" s="198"/>
      <c r="F273" s="198"/>
      <c r="G273" s="198"/>
      <c r="H273" s="198"/>
      <c r="I273" s="198"/>
      <c r="J273" s="198"/>
      <c r="K273" s="67"/>
    </row>
    <row r="274" spans="1:11" hidden="1">
      <c r="A274" s="198"/>
      <c r="B274" s="198"/>
      <c r="C274" s="198"/>
      <c r="D274" s="198"/>
      <c r="E274" s="198"/>
      <c r="F274" s="198"/>
      <c r="G274" s="198"/>
      <c r="H274" s="198"/>
      <c r="I274" s="198"/>
      <c r="J274" s="198"/>
      <c r="K274" s="67"/>
    </row>
    <row r="275" spans="1:11" hidden="1">
      <c r="A275" s="198"/>
      <c r="B275" s="198"/>
      <c r="C275" s="198"/>
      <c r="D275" s="198"/>
      <c r="E275" s="198"/>
      <c r="F275" s="198"/>
      <c r="G275" s="198"/>
      <c r="H275" s="198"/>
      <c r="I275" s="198"/>
      <c r="J275" s="198"/>
      <c r="K275" s="67"/>
    </row>
    <row r="276" spans="1:11" hidden="1">
      <c r="A276" s="198"/>
      <c r="B276" s="198"/>
      <c r="C276" s="198"/>
      <c r="D276" s="198"/>
      <c r="E276" s="198"/>
      <c r="F276" s="198"/>
      <c r="G276" s="198"/>
      <c r="H276" s="198"/>
      <c r="I276" s="198"/>
      <c r="J276" s="198"/>
      <c r="K276" s="67"/>
    </row>
    <row r="277" spans="1:11" hidden="1">
      <c r="A277" s="198"/>
      <c r="B277" s="198"/>
      <c r="C277" s="198"/>
      <c r="D277" s="198"/>
      <c r="E277" s="198"/>
      <c r="F277" s="198"/>
      <c r="G277" s="198"/>
      <c r="H277" s="198"/>
      <c r="I277" s="198"/>
      <c r="J277" s="198"/>
      <c r="K277" s="67"/>
    </row>
    <row r="278" spans="1:11" hidden="1">
      <c r="A278" s="198"/>
      <c r="B278" s="198"/>
      <c r="C278" s="198"/>
      <c r="D278" s="198"/>
      <c r="E278" s="198"/>
      <c r="F278" s="198"/>
      <c r="G278" s="198"/>
      <c r="H278" s="198"/>
      <c r="I278" s="198"/>
      <c r="J278" s="198"/>
      <c r="K278" s="67"/>
    </row>
    <row r="279" spans="1:11" hidden="1">
      <c r="A279" s="198"/>
      <c r="B279" s="198"/>
      <c r="C279" s="198"/>
      <c r="D279" s="198"/>
      <c r="E279" s="198"/>
      <c r="F279" s="198"/>
      <c r="G279" s="198"/>
      <c r="H279" s="198"/>
      <c r="I279" s="198"/>
      <c r="J279" s="198"/>
      <c r="K279" s="67"/>
    </row>
    <row r="280" spans="1:11" hidden="1">
      <c r="A280" s="198"/>
      <c r="B280" s="198"/>
      <c r="C280" s="198"/>
      <c r="D280" s="198"/>
      <c r="E280" s="198"/>
      <c r="F280" s="198"/>
      <c r="G280" s="198"/>
      <c r="H280" s="198"/>
      <c r="I280" s="198"/>
      <c r="J280" s="198"/>
      <c r="K280" s="67"/>
    </row>
    <row r="281" spans="1:11" hidden="1">
      <c r="A281" s="198"/>
      <c r="B281" s="198"/>
      <c r="C281" s="198"/>
      <c r="D281" s="198"/>
      <c r="E281" s="198"/>
      <c r="F281" s="198"/>
      <c r="G281" s="198"/>
      <c r="H281" s="198"/>
      <c r="I281" s="198"/>
      <c r="J281" s="198"/>
      <c r="K281" s="67"/>
    </row>
    <row r="282" spans="1:11" hidden="1">
      <c r="A282" s="198"/>
      <c r="B282" s="198"/>
      <c r="C282" s="198"/>
      <c r="D282" s="198"/>
      <c r="E282" s="198"/>
      <c r="F282" s="198"/>
      <c r="G282" s="198"/>
      <c r="H282" s="198"/>
      <c r="I282" s="198"/>
      <c r="J282" s="198"/>
      <c r="K282" s="67"/>
    </row>
    <row r="283" spans="1:11" hidden="1">
      <c r="A283" s="198"/>
      <c r="B283" s="198"/>
      <c r="C283" s="198"/>
      <c r="D283" s="198"/>
      <c r="E283" s="198"/>
      <c r="F283" s="198"/>
      <c r="G283" s="198"/>
      <c r="H283" s="198"/>
      <c r="I283" s="198"/>
      <c r="J283" s="198"/>
      <c r="K283" s="67"/>
    </row>
    <row r="284" spans="1:11" hidden="1">
      <c r="A284" s="198"/>
      <c r="B284" s="198"/>
      <c r="C284" s="198"/>
      <c r="D284" s="198"/>
      <c r="E284" s="198"/>
      <c r="F284" s="198"/>
      <c r="G284" s="198"/>
      <c r="H284" s="198"/>
      <c r="I284" s="198"/>
      <c r="J284" s="198"/>
      <c r="K284" s="67"/>
    </row>
    <row r="285" spans="1:11" hidden="1">
      <c r="A285" s="198"/>
      <c r="B285" s="198"/>
      <c r="C285" s="198"/>
      <c r="D285" s="198"/>
      <c r="E285" s="198"/>
      <c r="F285" s="198"/>
      <c r="G285" s="198"/>
      <c r="H285" s="198"/>
      <c r="I285" s="198"/>
      <c r="J285" s="198"/>
      <c r="K285" s="67"/>
    </row>
    <row r="286" spans="1:11" hidden="1">
      <c r="A286" s="198"/>
      <c r="B286" s="198"/>
      <c r="C286" s="198"/>
      <c r="D286" s="198"/>
      <c r="E286" s="198"/>
      <c r="F286" s="198"/>
      <c r="G286" s="198"/>
      <c r="H286" s="198"/>
      <c r="I286" s="198"/>
      <c r="J286" s="198"/>
      <c r="K286" s="67"/>
    </row>
    <row r="287" spans="1:11" hidden="1">
      <c r="A287" s="198"/>
      <c r="B287" s="198"/>
      <c r="C287" s="198"/>
      <c r="D287" s="198"/>
      <c r="E287" s="198"/>
      <c r="F287" s="198"/>
      <c r="G287" s="198"/>
      <c r="H287" s="198"/>
      <c r="I287" s="198"/>
      <c r="J287" s="198"/>
      <c r="K287" s="67"/>
    </row>
    <row r="288" spans="1:11" hidden="1">
      <c r="A288" s="198"/>
      <c r="B288" s="198"/>
      <c r="C288" s="198"/>
      <c r="D288" s="198"/>
      <c r="E288" s="198"/>
      <c r="F288" s="198"/>
      <c r="G288" s="198"/>
      <c r="H288" s="198"/>
      <c r="I288" s="198"/>
      <c r="J288" s="198"/>
      <c r="K288" s="67"/>
    </row>
    <row r="289" spans="1:11" hidden="1">
      <c r="A289" s="198"/>
      <c r="B289" s="198"/>
      <c r="C289" s="198"/>
      <c r="D289" s="198"/>
      <c r="E289" s="198"/>
      <c r="F289" s="198"/>
      <c r="G289" s="198"/>
      <c r="H289" s="198"/>
      <c r="I289" s="198"/>
      <c r="J289" s="198"/>
      <c r="K289" s="67"/>
    </row>
    <row r="290" spans="1:11" hidden="1">
      <c r="A290" s="198"/>
      <c r="B290" s="198"/>
      <c r="C290" s="198"/>
      <c r="D290" s="198"/>
      <c r="E290" s="198"/>
      <c r="F290" s="198"/>
      <c r="G290" s="198"/>
      <c r="H290" s="198"/>
      <c r="I290" s="198"/>
      <c r="J290" s="198"/>
      <c r="K290" s="67"/>
    </row>
    <row r="291" spans="1:11" hidden="1">
      <c r="A291" s="198"/>
      <c r="B291" s="198"/>
      <c r="C291" s="198"/>
      <c r="D291" s="198"/>
      <c r="E291" s="198"/>
      <c r="F291" s="198"/>
      <c r="G291" s="198"/>
      <c r="H291" s="198"/>
      <c r="I291" s="198"/>
      <c r="J291" s="198"/>
      <c r="K291" s="67"/>
    </row>
    <row r="292" spans="1:11" hidden="1">
      <c r="A292" s="198"/>
      <c r="B292" s="198"/>
      <c r="C292" s="198"/>
      <c r="D292" s="198"/>
      <c r="E292" s="198"/>
      <c r="F292" s="198"/>
      <c r="G292" s="198"/>
      <c r="H292" s="198"/>
      <c r="I292" s="198"/>
      <c r="J292" s="198"/>
      <c r="K292" s="67"/>
    </row>
    <row r="293" spans="1:11" hidden="1">
      <c r="A293" s="198"/>
      <c r="B293" s="198"/>
      <c r="C293" s="198"/>
      <c r="D293" s="198"/>
      <c r="E293" s="198"/>
      <c r="F293" s="198"/>
      <c r="G293" s="198"/>
      <c r="H293" s="198"/>
      <c r="I293" s="198"/>
      <c r="J293" s="198"/>
      <c r="K293" s="67"/>
    </row>
    <row r="294" spans="1:11" hidden="1">
      <c r="A294" s="198"/>
      <c r="B294" s="198"/>
      <c r="C294" s="198"/>
      <c r="D294" s="198"/>
      <c r="E294" s="198"/>
      <c r="F294" s="198"/>
      <c r="G294" s="198"/>
      <c r="H294" s="198"/>
      <c r="I294" s="198"/>
      <c r="J294" s="198"/>
      <c r="K294" s="67"/>
    </row>
    <row r="295" spans="1:11" hidden="1">
      <c r="A295" s="198"/>
      <c r="B295" s="198"/>
      <c r="C295" s="198"/>
      <c r="D295" s="198"/>
      <c r="E295" s="198"/>
      <c r="F295" s="198"/>
      <c r="G295" s="198"/>
      <c r="H295" s="198"/>
      <c r="I295" s="198"/>
      <c r="J295" s="198"/>
      <c r="K295" s="67"/>
    </row>
    <row r="296" spans="1:11" hidden="1">
      <c r="A296" s="198"/>
      <c r="B296" s="198"/>
      <c r="C296" s="198"/>
      <c r="D296" s="198"/>
      <c r="E296" s="198"/>
      <c r="F296" s="198"/>
      <c r="G296" s="198"/>
      <c r="H296" s="198"/>
      <c r="I296" s="198"/>
      <c r="J296" s="198"/>
      <c r="K296" s="67"/>
    </row>
    <row r="297" spans="1:11" hidden="1">
      <c r="A297" s="198"/>
      <c r="B297" s="198"/>
      <c r="C297" s="198"/>
      <c r="D297" s="198"/>
      <c r="E297" s="198"/>
      <c r="F297" s="198"/>
      <c r="G297" s="198"/>
      <c r="H297" s="198"/>
      <c r="I297" s="198"/>
      <c r="J297" s="198"/>
      <c r="K297" s="67"/>
    </row>
    <row r="298" spans="1:11" hidden="1">
      <c r="A298" s="198"/>
      <c r="B298" s="198"/>
      <c r="C298" s="198"/>
      <c r="D298" s="198"/>
      <c r="E298" s="198"/>
      <c r="F298" s="198"/>
      <c r="G298" s="198"/>
      <c r="H298" s="198"/>
      <c r="I298" s="198"/>
      <c r="J298" s="198"/>
      <c r="K298" s="67"/>
    </row>
    <row r="299" spans="1:11" hidden="1">
      <c r="A299" s="198"/>
      <c r="B299" s="198"/>
      <c r="C299" s="198"/>
      <c r="D299" s="198"/>
      <c r="E299" s="198"/>
      <c r="F299" s="198"/>
      <c r="G299" s="198"/>
      <c r="H299" s="198"/>
      <c r="I299" s="198"/>
      <c r="J299" s="198"/>
      <c r="K299" s="67"/>
    </row>
    <row r="300" spans="1:11" hidden="1">
      <c r="A300" s="198"/>
      <c r="B300" s="198"/>
      <c r="C300" s="198"/>
      <c r="D300" s="198"/>
      <c r="E300" s="198"/>
      <c r="F300" s="198"/>
      <c r="G300" s="198"/>
      <c r="H300" s="198"/>
      <c r="I300" s="198"/>
      <c r="J300" s="198"/>
      <c r="K300" s="67"/>
    </row>
    <row r="301" spans="1:11" hidden="1">
      <c r="A301" s="198"/>
      <c r="B301" s="198"/>
      <c r="C301" s="198"/>
      <c r="D301" s="198"/>
      <c r="E301" s="198"/>
      <c r="F301" s="198"/>
      <c r="G301" s="198"/>
      <c r="H301" s="198"/>
      <c r="I301" s="198"/>
      <c r="J301" s="198"/>
      <c r="K301" s="67"/>
    </row>
    <row r="302" spans="1:11" hidden="1">
      <c r="A302" s="198"/>
      <c r="B302" s="198"/>
      <c r="C302" s="198"/>
      <c r="D302" s="198"/>
      <c r="E302" s="198"/>
      <c r="F302" s="198"/>
      <c r="G302" s="198"/>
      <c r="H302" s="198"/>
      <c r="I302" s="198"/>
      <c r="J302" s="198"/>
      <c r="K302" s="67"/>
    </row>
    <row r="303" spans="1:11" hidden="1">
      <c r="A303" s="198"/>
      <c r="B303" s="198"/>
      <c r="C303" s="198"/>
      <c r="D303" s="198"/>
      <c r="E303" s="198"/>
      <c r="F303" s="198"/>
      <c r="G303" s="198"/>
      <c r="H303" s="198"/>
      <c r="I303" s="198"/>
      <c r="J303" s="198"/>
      <c r="K303" s="67"/>
    </row>
    <row r="304" spans="1:11" hidden="1">
      <c r="A304" s="198"/>
      <c r="B304" s="198"/>
      <c r="C304" s="198"/>
      <c r="D304" s="198"/>
      <c r="E304" s="198"/>
      <c r="F304" s="198"/>
      <c r="G304" s="198"/>
      <c r="H304" s="198"/>
      <c r="I304" s="198"/>
      <c r="J304" s="198"/>
      <c r="K304" s="67"/>
    </row>
    <row r="305" spans="1:11" hidden="1">
      <c r="A305" s="198"/>
      <c r="B305" s="198"/>
      <c r="C305" s="198"/>
      <c r="D305" s="198"/>
      <c r="E305" s="198"/>
      <c r="F305" s="198"/>
      <c r="G305" s="198"/>
      <c r="H305" s="198"/>
      <c r="I305" s="198"/>
      <c r="J305" s="198"/>
      <c r="K305" s="67"/>
    </row>
    <row r="306" spans="1:11" hidden="1">
      <c r="A306" s="198"/>
      <c r="B306" s="198"/>
      <c r="C306" s="198"/>
      <c r="D306" s="198"/>
      <c r="E306" s="198"/>
      <c r="F306" s="198"/>
      <c r="G306" s="198"/>
      <c r="H306" s="198"/>
      <c r="I306" s="198"/>
      <c r="J306" s="198"/>
      <c r="K306" s="67"/>
    </row>
    <row r="307" spans="1:11" hidden="1">
      <c r="A307" s="198"/>
      <c r="B307" s="198"/>
      <c r="C307" s="198"/>
      <c r="D307" s="198"/>
      <c r="E307" s="198"/>
      <c r="F307" s="198"/>
      <c r="G307" s="198"/>
      <c r="H307" s="198"/>
      <c r="I307" s="198"/>
      <c r="J307" s="198"/>
      <c r="K307" s="67"/>
    </row>
    <row r="308" spans="1:11" hidden="1">
      <c r="A308" s="198"/>
      <c r="B308" s="198"/>
      <c r="C308" s="198"/>
      <c r="D308" s="198"/>
      <c r="E308" s="198"/>
      <c r="F308" s="198"/>
      <c r="G308" s="198"/>
      <c r="H308" s="198"/>
      <c r="I308" s="198"/>
      <c r="J308" s="198"/>
      <c r="K308" s="67"/>
    </row>
    <row r="309" spans="1:11" hidden="1">
      <c r="A309" s="198"/>
      <c r="B309" s="198"/>
      <c r="C309" s="198"/>
      <c r="D309" s="198"/>
      <c r="E309" s="198"/>
      <c r="F309" s="198"/>
      <c r="G309" s="198"/>
      <c r="H309" s="198"/>
      <c r="I309" s="198"/>
      <c r="J309" s="198"/>
      <c r="K309" s="67"/>
    </row>
    <row r="310" spans="1:11" hidden="1">
      <c r="A310" s="198"/>
      <c r="B310" s="198"/>
      <c r="C310" s="198"/>
      <c r="D310" s="198"/>
      <c r="E310" s="198"/>
      <c r="F310" s="198"/>
      <c r="G310" s="198"/>
      <c r="H310" s="198"/>
      <c r="I310" s="198"/>
      <c r="J310" s="198"/>
      <c r="K310" s="67"/>
    </row>
    <row r="311" spans="1:11" hidden="1">
      <c r="A311" s="198"/>
      <c r="B311" s="198"/>
      <c r="C311" s="198"/>
      <c r="D311" s="198"/>
      <c r="E311" s="198"/>
      <c r="F311" s="198"/>
      <c r="G311" s="198"/>
      <c r="H311" s="198"/>
      <c r="I311" s="198"/>
      <c r="J311" s="198"/>
      <c r="K311" s="67"/>
    </row>
    <row r="312" spans="1:11" hidden="1">
      <c r="A312" s="198"/>
      <c r="B312" s="198"/>
      <c r="C312" s="198"/>
      <c r="D312" s="198"/>
      <c r="E312" s="198"/>
      <c r="F312" s="198"/>
      <c r="G312" s="198"/>
      <c r="H312" s="198"/>
      <c r="I312" s="198"/>
      <c r="J312" s="198"/>
      <c r="K312" s="67"/>
    </row>
    <row r="313" spans="1:11" hidden="1">
      <c r="A313" s="198"/>
      <c r="B313" s="198"/>
      <c r="C313" s="198"/>
      <c r="D313" s="198"/>
      <c r="E313" s="198"/>
      <c r="F313" s="198"/>
      <c r="G313" s="198"/>
      <c r="H313" s="198"/>
      <c r="I313" s="198"/>
      <c r="J313" s="198"/>
      <c r="K313" s="67"/>
    </row>
    <row r="314" spans="1:11" hidden="1">
      <c r="A314" s="198"/>
      <c r="B314" s="198"/>
      <c r="C314" s="198"/>
      <c r="D314" s="198"/>
      <c r="E314" s="198"/>
      <c r="F314" s="198"/>
      <c r="G314" s="198"/>
      <c r="H314" s="198"/>
      <c r="I314" s="198"/>
      <c r="J314" s="198"/>
      <c r="K314" s="67"/>
    </row>
    <row r="315" spans="1:11" hidden="1">
      <c r="A315" s="198"/>
      <c r="B315" s="198"/>
      <c r="C315" s="198"/>
      <c r="D315" s="198"/>
      <c r="E315" s="198"/>
      <c r="F315" s="198"/>
      <c r="G315" s="198"/>
      <c r="H315" s="198"/>
      <c r="I315" s="198"/>
      <c r="J315" s="198"/>
      <c r="K315" s="67"/>
    </row>
    <row r="316" spans="1:11" hidden="1">
      <c r="A316" s="198"/>
      <c r="B316" s="198"/>
      <c r="C316" s="198"/>
      <c r="D316" s="198"/>
      <c r="E316" s="198"/>
      <c r="F316" s="198"/>
      <c r="G316" s="198"/>
      <c r="H316" s="198"/>
      <c r="I316" s="198"/>
      <c r="J316" s="198"/>
      <c r="K316" s="67"/>
    </row>
    <row r="317" spans="1:11" hidden="1">
      <c r="A317" s="198"/>
      <c r="B317" s="198"/>
      <c r="C317" s="198"/>
      <c r="D317" s="198"/>
      <c r="E317" s="198"/>
      <c r="F317" s="198"/>
      <c r="G317" s="198"/>
      <c r="H317" s="198"/>
      <c r="I317" s="198"/>
      <c r="J317" s="198"/>
      <c r="K317" s="67"/>
    </row>
    <row r="318" spans="1:11" hidden="1">
      <c r="A318" s="198"/>
      <c r="B318" s="198"/>
      <c r="C318" s="198"/>
      <c r="D318" s="198"/>
      <c r="E318" s="198"/>
      <c r="F318" s="198"/>
      <c r="G318" s="198"/>
      <c r="H318" s="198"/>
      <c r="I318" s="198"/>
      <c r="J318" s="198"/>
      <c r="K318" s="67"/>
    </row>
    <row r="319" spans="1:11" hidden="1">
      <c r="A319" s="198"/>
      <c r="B319" s="198"/>
      <c r="C319" s="198"/>
      <c r="D319" s="198"/>
      <c r="E319" s="198"/>
      <c r="F319" s="198"/>
      <c r="G319" s="198"/>
      <c r="H319" s="198"/>
      <c r="I319" s="198"/>
      <c r="J319" s="198"/>
      <c r="K319" s="67"/>
    </row>
    <row r="320" spans="1:11" hidden="1">
      <c r="A320" s="198"/>
      <c r="B320" s="198"/>
      <c r="C320" s="198"/>
      <c r="D320" s="198"/>
      <c r="E320" s="198"/>
      <c r="F320" s="198"/>
      <c r="G320" s="198"/>
      <c r="H320" s="198"/>
      <c r="I320" s="198"/>
      <c r="J320" s="198"/>
      <c r="K320" s="67"/>
    </row>
    <row r="321" spans="1:11" hidden="1">
      <c r="A321" s="198"/>
      <c r="B321" s="198"/>
      <c r="C321" s="198"/>
      <c r="D321" s="198"/>
      <c r="E321" s="198"/>
      <c r="F321" s="198"/>
      <c r="G321" s="198"/>
      <c r="H321" s="198"/>
      <c r="I321" s="198"/>
      <c r="J321" s="198"/>
      <c r="K321" s="67"/>
    </row>
    <row r="322" spans="1:11" hidden="1">
      <c r="A322" s="198"/>
      <c r="B322" s="198"/>
      <c r="C322" s="198"/>
      <c r="D322" s="198"/>
      <c r="E322" s="198"/>
      <c r="F322" s="198"/>
      <c r="G322" s="198"/>
      <c r="H322" s="198"/>
      <c r="I322" s="198"/>
      <c r="J322" s="198"/>
      <c r="K322" s="67"/>
    </row>
    <row r="323" spans="1:11" hidden="1">
      <c r="A323" s="198"/>
      <c r="B323" s="198"/>
      <c r="C323" s="198"/>
      <c r="D323" s="198"/>
      <c r="E323" s="198"/>
      <c r="F323" s="198"/>
      <c r="G323" s="198"/>
      <c r="H323" s="198"/>
      <c r="I323" s="198"/>
      <c r="J323" s="198"/>
      <c r="K323" s="67"/>
    </row>
    <row r="324" spans="1:11" hidden="1">
      <c r="A324" s="198"/>
      <c r="B324" s="198"/>
      <c r="C324" s="198"/>
      <c r="D324" s="198"/>
      <c r="E324" s="198"/>
      <c r="F324" s="198"/>
      <c r="G324" s="198"/>
      <c r="H324" s="198"/>
      <c r="I324" s="198"/>
      <c r="J324" s="198"/>
      <c r="K324" s="67"/>
    </row>
    <row r="325" spans="1:11" hidden="1">
      <c r="A325" s="198"/>
      <c r="B325" s="198"/>
      <c r="C325" s="198"/>
      <c r="D325" s="198"/>
      <c r="E325" s="198"/>
      <c r="F325" s="198"/>
      <c r="G325" s="198"/>
      <c r="H325" s="198"/>
      <c r="I325" s="198"/>
      <c r="J325" s="198"/>
      <c r="K325" s="67"/>
    </row>
    <row r="326" spans="1:11" hidden="1">
      <c r="A326" s="198"/>
      <c r="B326" s="198"/>
      <c r="C326" s="198"/>
      <c r="D326" s="198"/>
      <c r="E326" s="198"/>
      <c r="F326" s="198"/>
      <c r="G326" s="198"/>
      <c r="H326" s="198"/>
      <c r="I326" s="198"/>
      <c r="J326" s="198"/>
      <c r="K326" s="67"/>
    </row>
    <row r="327" spans="1:11" hidden="1">
      <c r="A327" s="198"/>
      <c r="B327" s="198"/>
      <c r="C327" s="198"/>
      <c r="D327" s="198"/>
      <c r="E327" s="198"/>
      <c r="F327" s="198"/>
      <c r="G327" s="198"/>
      <c r="H327" s="198"/>
      <c r="I327" s="198"/>
      <c r="J327" s="198"/>
      <c r="K327" s="67"/>
    </row>
    <row r="328" spans="1:11" hidden="1">
      <c r="A328" s="198"/>
      <c r="B328" s="198"/>
      <c r="C328" s="198"/>
      <c r="D328" s="198"/>
      <c r="E328" s="198"/>
      <c r="F328" s="198"/>
      <c r="G328" s="198"/>
      <c r="H328" s="198"/>
      <c r="I328" s="198"/>
      <c r="J328" s="198"/>
      <c r="K328" s="67"/>
    </row>
    <row r="329" spans="1:11" hidden="1">
      <c r="A329" s="198"/>
      <c r="B329" s="198"/>
      <c r="C329" s="198"/>
      <c r="D329" s="198"/>
      <c r="E329" s="198"/>
      <c r="F329" s="198"/>
      <c r="G329" s="198"/>
      <c r="H329" s="198"/>
      <c r="I329" s="198"/>
      <c r="J329" s="198"/>
      <c r="K329" s="67"/>
    </row>
    <row r="330" spans="1:11" hidden="1">
      <c r="A330" s="198"/>
      <c r="B330" s="198"/>
      <c r="C330" s="198"/>
      <c r="D330" s="198"/>
      <c r="E330" s="198"/>
      <c r="F330" s="198"/>
      <c r="G330" s="198"/>
      <c r="H330" s="198"/>
      <c r="I330" s="198"/>
      <c r="J330" s="198"/>
      <c r="K330" s="67"/>
    </row>
    <row r="331" spans="1:11" hidden="1">
      <c r="A331" s="198"/>
      <c r="B331" s="198"/>
      <c r="C331" s="198"/>
      <c r="D331" s="198"/>
      <c r="E331" s="198"/>
      <c r="F331" s="198"/>
      <c r="G331" s="198"/>
      <c r="H331" s="198"/>
      <c r="I331" s="198"/>
      <c r="J331" s="198"/>
      <c r="K331" s="67"/>
    </row>
    <row r="332" spans="1:11" hidden="1">
      <c r="A332" s="198"/>
      <c r="B332" s="198"/>
      <c r="C332" s="198"/>
      <c r="D332" s="198"/>
      <c r="E332" s="198"/>
      <c r="F332" s="198"/>
      <c r="G332" s="198"/>
      <c r="H332" s="198"/>
      <c r="I332" s="198"/>
      <c r="J332" s="198"/>
      <c r="K332" s="67"/>
    </row>
    <row r="333" spans="1:11" hidden="1">
      <c r="A333" s="198"/>
      <c r="B333" s="198"/>
      <c r="C333" s="198"/>
      <c r="D333" s="198"/>
      <c r="E333" s="198"/>
      <c r="F333" s="198"/>
      <c r="G333" s="198"/>
      <c r="H333" s="198"/>
      <c r="I333" s="198"/>
      <c r="J333" s="198"/>
      <c r="K333" s="67"/>
    </row>
    <row r="334" spans="1:11" hidden="1">
      <c r="A334" s="198"/>
      <c r="B334" s="198"/>
      <c r="C334" s="198"/>
      <c r="D334" s="198"/>
      <c r="E334" s="198"/>
      <c r="F334" s="198"/>
      <c r="G334" s="198"/>
      <c r="H334" s="198"/>
      <c r="I334" s="198"/>
      <c r="J334" s="198"/>
      <c r="K334" s="67"/>
    </row>
    <row r="335" spans="1:11" hidden="1">
      <c r="A335" s="198"/>
      <c r="B335" s="198"/>
      <c r="C335" s="198"/>
      <c r="D335" s="198"/>
      <c r="E335" s="198"/>
      <c r="F335" s="198"/>
      <c r="G335" s="198"/>
      <c r="H335" s="198"/>
      <c r="I335" s="198"/>
      <c r="J335" s="198"/>
      <c r="K335" s="67"/>
    </row>
    <row r="336" spans="1:11" hidden="1">
      <c r="A336" s="198"/>
      <c r="B336" s="198"/>
      <c r="C336" s="198"/>
      <c r="D336" s="198"/>
      <c r="E336" s="198"/>
      <c r="F336" s="198"/>
      <c r="G336" s="198"/>
      <c r="H336" s="198"/>
      <c r="I336" s="198"/>
      <c r="J336" s="198"/>
      <c r="K336" s="67"/>
    </row>
    <row r="337" spans="1:11" hidden="1">
      <c r="A337" s="198"/>
      <c r="B337" s="198"/>
      <c r="C337" s="198"/>
      <c r="D337" s="198"/>
      <c r="E337" s="198"/>
      <c r="F337" s="198"/>
      <c r="G337" s="198"/>
      <c r="H337" s="198"/>
      <c r="I337" s="198"/>
      <c r="J337" s="198"/>
      <c r="K337" s="67"/>
    </row>
    <row r="338" spans="1:11" hidden="1">
      <c r="A338" s="198"/>
      <c r="B338" s="198"/>
      <c r="C338" s="198"/>
      <c r="D338" s="198"/>
      <c r="E338" s="198"/>
      <c r="F338" s="198"/>
      <c r="G338" s="198"/>
      <c r="H338" s="198"/>
      <c r="I338" s="198"/>
      <c r="J338" s="198"/>
      <c r="K338" s="67"/>
    </row>
    <row r="339" spans="1:11" hidden="1">
      <c r="A339" s="198"/>
      <c r="B339" s="198"/>
      <c r="C339" s="198"/>
      <c r="D339" s="198"/>
      <c r="E339" s="198"/>
      <c r="F339" s="198"/>
      <c r="G339" s="198"/>
      <c r="H339" s="198"/>
      <c r="I339" s="198"/>
      <c r="J339" s="198"/>
      <c r="K339" s="67"/>
    </row>
    <row r="340" spans="1:11" hidden="1">
      <c r="A340" s="198"/>
      <c r="B340" s="198"/>
      <c r="C340" s="198"/>
      <c r="D340" s="198"/>
      <c r="E340" s="198"/>
      <c r="F340" s="198"/>
      <c r="G340" s="198"/>
      <c r="H340" s="198"/>
      <c r="I340" s="198"/>
      <c r="J340" s="198"/>
      <c r="K340" s="67"/>
    </row>
    <row r="341" spans="1:11" hidden="1">
      <c r="A341" s="198"/>
      <c r="B341" s="198"/>
      <c r="C341" s="198"/>
      <c r="D341" s="198"/>
      <c r="E341" s="198"/>
      <c r="F341" s="198"/>
      <c r="G341" s="198"/>
      <c r="H341" s="198"/>
      <c r="I341" s="198"/>
      <c r="J341" s="198"/>
      <c r="K341" s="67"/>
    </row>
    <row r="342" spans="1:11" hidden="1">
      <c r="A342" s="198"/>
      <c r="B342" s="198"/>
      <c r="C342" s="198"/>
      <c r="D342" s="198"/>
      <c r="E342" s="198"/>
      <c r="F342" s="198"/>
      <c r="G342" s="198"/>
      <c r="H342" s="198"/>
      <c r="I342" s="198"/>
      <c r="J342" s="198"/>
      <c r="K342" s="67"/>
    </row>
    <row r="343" spans="1:11" hidden="1">
      <c r="A343" s="198"/>
      <c r="B343" s="198"/>
      <c r="C343" s="198"/>
      <c r="D343" s="198"/>
      <c r="E343" s="198"/>
      <c r="F343" s="198"/>
      <c r="G343" s="198"/>
      <c r="H343" s="198"/>
      <c r="I343" s="198"/>
      <c r="J343" s="198"/>
      <c r="K343" s="67"/>
    </row>
    <row r="344" spans="1:11" hidden="1">
      <c r="A344" s="198"/>
      <c r="B344" s="198"/>
      <c r="C344" s="198"/>
      <c r="D344" s="198"/>
      <c r="E344" s="198"/>
      <c r="F344" s="198"/>
      <c r="G344" s="198"/>
      <c r="H344" s="198"/>
      <c r="I344" s="198"/>
      <c r="J344" s="198"/>
      <c r="K344" s="67"/>
    </row>
    <row r="345" spans="1:11" hidden="1">
      <c r="A345" s="198"/>
      <c r="B345" s="198"/>
      <c r="C345" s="198"/>
      <c r="D345" s="198"/>
      <c r="E345" s="198"/>
      <c r="F345" s="198"/>
      <c r="G345" s="198"/>
      <c r="H345" s="198"/>
      <c r="I345" s="198"/>
      <c r="J345" s="198"/>
      <c r="K345" s="67"/>
    </row>
    <row r="346" spans="1:11" hidden="1">
      <c r="A346" s="198"/>
      <c r="B346" s="198"/>
      <c r="C346" s="198"/>
      <c r="D346" s="198"/>
      <c r="E346" s="198"/>
      <c r="F346" s="198"/>
      <c r="G346" s="198"/>
      <c r="H346" s="198"/>
      <c r="I346" s="198"/>
      <c r="J346" s="198"/>
      <c r="K346" s="67"/>
    </row>
    <row r="347" spans="1:11" hidden="1">
      <c r="A347" s="198"/>
      <c r="B347" s="198"/>
      <c r="C347" s="198"/>
      <c r="D347" s="198"/>
      <c r="E347" s="198"/>
      <c r="F347" s="198"/>
      <c r="G347" s="198"/>
      <c r="H347" s="198"/>
      <c r="I347" s="198"/>
      <c r="J347" s="198"/>
      <c r="K347" s="67"/>
    </row>
    <row r="348" spans="1:11" hidden="1">
      <c r="A348" s="198"/>
      <c r="B348" s="198"/>
      <c r="C348" s="198"/>
      <c r="D348" s="198"/>
      <c r="E348" s="198"/>
      <c r="F348" s="198"/>
      <c r="G348" s="198"/>
      <c r="H348" s="198"/>
      <c r="I348" s="198"/>
      <c r="J348" s="198"/>
      <c r="K348" s="67"/>
    </row>
    <row r="349" spans="1:11" hidden="1">
      <c r="A349" s="198"/>
      <c r="B349" s="198"/>
      <c r="C349" s="198"/>
      <c r="D349" s="198"/>
      <c r="E349" s="198"/>
      <c r="F349" s="198"/>
      <c r="G349" s="198"/>
      <c r="H349" s="198"/>
      <c r="I349" s="198"/>
      <c r="J349" s="198"/>
      <c r="K349" s="67"/>
    </row>
    <row r="350" spans="1:11" hidden="1">
      <c r="A350" s="198"/>
      <c r="B350" s="198"/>
      <c r="C350" s="198"/>
      <c r="D350" s="198"/>
      <c r="E350" s="198"/>
      <c r="F350" s="198"/>
      <c r="G350" s="198"/>
      <c r="H350" s="198"/>
      <c r="I350" s="198"/>
      <c r="J350" s="198"/>
      <c r="K350" s="67"/>
    </row>
    <row r="351" spans="1:11" hidden="1">
      <c r="A351" s="198"/>
      <c r="B351" s="198"/>
      <c r="C351" s="198"/>
      <c r="D351" s="198"/>
      <c r="E351" s="198"/>
      <c r="F351" s="198"/>
      <c r="G351" s="198"/>
      <c r="H351" s="198"/>
      <c r="I351" s="198"/>
      <c r="J351" s="198"/>
      <c r="K351" s="67"/>
    </row>
    <row r="352" spans="1:11" hidden="1">
      <c r="A352" s="198"/>
      <c r="B352" s="198"/>
      <c r="C352" s="198"/>
      <c r="D352" s="198"/>
      <c r="E352" s="198"/>
      <c r="F352" s="198"/>
      <c r="G352" s="198"/>
      <c r="H352" s="198"/>
      <c r="I352" s="198"/>
      <c r="J352" s="198"/>
      <c r="K352" s="67"/>
    </row>
    <row r="353" spans="1:11" hidden="1">
      <c r="A353" s="198"/>
      <c r="B353" s="198"/>
      <c r="C353" s="198"/>
      <c r="D353" s="198"/>
      <c r="E353" s="198"/>
      <c r="F353" s="198"/>
      <c r="G353" s="198"/>
      <c r="H353" s="198"/>
      <c r="I353" s="198"/>
      <c r="J353" s="198"/>
      <c r="K353" s="67"/>
    </row>
    <row r="354" spans="1:11" hidden="1">
      <c r="A354" s="198"/>
      <c r="B354" s="198"/>
      <c r="C354" s="198"/>
      <c r="D354" s="198"/>
      <c r="E354" s="198"/>
      <c r="F354" s="198"/>
      <c r="G354" s="198"/>
      <c r="H354" s="198"/>
      <c r="I354" s="198"/>
      <c r="J354" s="198"/>
      <c r="K354" s="67"/>
    </row>
    <row r="355" spans="1:11" hidden="1">
      <c r="A355" s="198"/>
      <c r="B355" s="198"/>
      <c r="C355" s="198"/>
      <c r="D355" s="198"/>
      <c r="E355" s="198"/>
      <c r="F355" s="198"/>
      <c r="G355" s="198"/>
      <c r="H355" s="198"/>
      <c r="I355" s="198"/>
      <c r="J355" s="198"/>
      <c r="K355" s="67"/>
    </row>
    <row r="356" spans="1:11" hidden="1">
      <c r="A356" s="198"/>
      <c r="B356" s="198"/>
      <c r="C356" s="198"/>
      <c r="D356" s="198"/>
      <c r="E356" s="198"/>
      <c r="F356" s="198"/>
      <c r="G356" s="198"/>
      <c r="H356" s="198"/>
      <c r="I356" s="198"/>
      <c r="J356" s="198"/>
      <c r="K356" s="67"/>
    </row>
    <row r="357" spans="1:11" hidden="1">
      <c r="A357" s="198"/>
      <c r="B357" s="198"/>
      <c r="C357" s="198"/>
      <c r="D357" s="198"/>
      <c r="E357" s="198"/>
      <c r="F357" s="198"/>
      <c r="G357" s="198"/>
      <c r="H357" s="198"/>
      <c r="I357" s="198"/>
      <c r="J357" s="198"/>
      <c r="K357" s="67"/>
    </row>
    <row r="358" spans="1:11" hidden="1">
      <c r="A358" s="198"/>
      <c r="B358" s="198"/>
      <c r="C358" s="198"/>
      <c r="D358" s="198"/>
      <c r="E358" s="198"/>
      <c r="F358" s="198"/>
      <c r="G358" s="198"/>
      <c r="H358" s="198"/>
      <c r="I358" s="198"/>
      <c r="J358" s="198"/>
      <c r="K358" s="67"/>
    </row>
    <row r="359" spans="1:11" hidden="1">
      <c r="A359" s="198"/>
      <c r="B359" s="198"/>
      <c r="C359" s="198"/>
      <c r="D359" s="198"/>
      <c r="E359" s="198"/>
      <c r="F359" s="198"/>
      <c r="G359" s="198"/>
      <c r="H359" s="198"/>
      <c r="I359" s="198"/>
      <c r="J359" s="198"/>
      <c r="K359" s="67"/>
    </row>
    <row r="360" spans="1:11" hidden="1">
      <c r="A360" s="198"/>
      <c r="B360" s="198"/>
      <c r="C360" s="198"/>
      <c r="D360" s="198"/>
      <c r="E360" s="198"/>
      <c r="F360" s="198"/>
      <c r="G360" s="198"/>
      <c r="H360" s="198"/>
      <c r="I360" s="198"/>
      <c r="J360" s="198"/>
      <c r="K360" s="67"/>
    </row>
    <row r="361" spans="1:11" hidden="1">
      <c r="A361" s="198"/>
      <c r="B361" s="198"/>
      <c r="C361" s="198"/>
      <c r="D361" s="198"/>
      <c r="E361" s="198"/>
      <c r="F361" s="198"/>
      <c r="G361" s="198"/>
      <c r="H361" s="198"/>
      <c r="I361" s="198"/>
      <c r="J361" s="198"/>
      <c r="K361" s="67"/>
    </row>
    <row r="362" spans="1:11" hidden="1">
      <c r="A362" s="198"/>
      <c r="B362" s="198"/>
      <c r="C362" s="198"/>
      <c r="D362" s="198"/>
      <c r="E362" s="198"/>
      <c r="F362" s="198"/>
      <c r="G362" s="198"/>
      <c r="H362" s="198"/>
      <c r="I362" s="198"/>
      <c r="J362" s="198"/>
      <c r="K362" s="67"/>
    </row>
    <row r="363" spans="1:11" hidden="1">
      <c r="A363" s="198"/>
      <c r="B363" s="198"/>
      <c r="C363" s="198"/>
      <c r="D363" s="198"/>
      <c r="E363" s="198"/>
      <c r="F363" s="198"/>
      <c r="G363" s="198"/>
      <c r="H363" s="198"/>
      <c r="I363" s="198"/>
      <c r="J363" s="198"/>
      <c r="K363" s="67"/>
    </row>
    <row r="364" spans="1:11" hidden="1">
      <c r="A364" s="198"/>
      <c r="B364" s="198"/>
      <c r="C364" s="198"/>
      <c r="D364" s="198"/>
      <c r="E364" s="198"/>
      <c r="F364" s="198"/>
      <c r="G364" s="198"/>
      <c r="H364" s="198"/>
      <c r="I364" s="198"/>
      <c r="J364" s="198"/>
      <c r="K364" s="67"/>
    </row>
    <row r="365" spans="1:11" hidden="1">
      <c r="A365" s="198"/>
      <c r="B365" s="198"/>
      <c r="C365" s="198"/>
      <c r="D365" s="198"/>
      <c r="E365" s="198"/>
      <c r="F365" s="198"/>
      <c r="G365" s="198"/>
      <c r="H365" s="198"/>
      <c r="I365" s="198"/>
      <c r="J365" s="198"/>
      <c r="K365" s="67"/>
    </row>
    <row r="366" spans="1:11" hidden="1">
      <c r="A366" s="198"/>
      <c r="B366" s="198"/>
      <c r="C366" s="198"/>
      <c r="D366" s="198"/>
      <c r="E366" s="198"/>
      <c r="F366" s="198"/>
      <c r="G366" s="198"/>
      <c r="H366" s="198"/>
      <c r="I366" s="198"/>
      <c r="J366" s="198"/>
      <c r="K366" s="67"/>
    </row>
    <row r="367" spans="1:11" hidden="1">
      <c r="A367" s="198"/>
      <c r="B367" s="198"/>
      <c r="C367" s="198"/>
      <c r="D367" s="198"/>
      <c r="E367" s="198"/>
      <c r="F367" s="198"/>
      <c r="G367" s="198"/>
      <c r="H367" s="198"/>
      <c r="I367" s="198"/>
      <c r="J367" s="198"/>
      <c r="K367" s="67"/>
    </row>
    <row r="368" spans="1:11" hidden="1">
      <c r="A368" s="198"/>
      <c r="B368" s="198"/>
      <c r="C368" s="198"/>
      <c r="D368" s="198"/>
      <c r="E368" s="198"/>
      <c r="F368" s="198"/>
      <c r="G368" s="198"/>
      <c r="H368" s="198"/>
      <c r="I368" s="198"/>
      <c r="J368" s="198"/>
      <c r="K368" s="67"/>
    </row>
    <row r="369" spans="1:11" hidden="1">
      <c r="A369" s="198"/>
      <c r="B369" s="198"/>
      <c r="C369" s="198"/>
      <c r="D369" s="198"/>
      <c r="E369" s="198"/>
      <c r="F369" s="198"/>
      <c r="G369" s="198"/>
      <c r="H369" s="198"/>
      <c r="I369" s="198"/>
      <c r="J369" s="198"/>
      <c r="K369" s="67"/>
    </row>
    <row r="370" spans="1:11" hidden="1">
      <c r="A370" s="198"/>
      <c r="B370" s="198"/>
      <c r="C370" s="198"/>
      <c r="D370" s="198"/>
      <c r="E370" s="198"/>
      <c r="F370" s="198"/>
      <c r="G370" s="198"/>
      <c r="H370" s="198"/>
      <c r="I370" s="198"/>
      <c r="J370" s="198"/>
      <c r="K370" s="67"/>
    </row>
    <row r="371" spans="1:11" hidden="1">
      <c r="A371" s="198"/>
      <c r="B371" s="198"/>
      <c r="C371" s="198"/>
      <c r="D371" s="198"/>
      <c r="E371" s="198"/>
      <c r="F371" s="198"/>
      <c r="G371" s="198"/>
      <c r="H371" s="198"/>
      <c r="I371" s="198"/>
      <c r="J371" s="198"/>
      <c r="K371" s="67"/>
    </row>
    <row r="372" spans="1:11" hidden="1">
      <c r="A372" s="198"/>
      <c r="B372" s="198"/>
      <c r="C372" s="198"/>
      <c r="D372" s="198"/>
      <c r="E372" s="198"/>
      <c r="F372" s="198"/>
      <c r="G372" s="198"/>
      <c r="H372" s="198"/>
      <c r="I372" s="198"/>
      <c r="J372" s="198"/>
      <c r="K372" s="67"/>
    </row>
    <row r="373" spans="1:11" hidden="1">
      <c r="A373" s="198"/>
      <c r="B373" s="198"/>
      <c r="C373" s="198"/>
      <c r="D373" s="198"/>
      <c r="E373" s="198"/>
      <c r="F373" s="198"/>
      <c r="G373" s="198"/>
      <c r="H373" s="198"/>
      <c r="I373" s="198"/>
      <c r="J373" s="198"/>
      <c r="K373" s="67"/>
    </row>
    <row r="374" spans="1:11" hidden="1">
      <c r="A374" s="198"/>
      <c r="B374" s="198"/>
      <c r="C374" s="198"/>
      <c r="D374" s="198"/>
      <c r="E374" s="198"/>
      <c r="F374" s="198"/>
      <c r="G374" s="198"/>
      <c r="H374" s="198"/>
      <c r="I374" s="198"/>
      <c r="J374" s="198"/>
      <c r="K374" s="67"/>
    </row>
    <row r="375" spans="1:11" hidden="1">
      <c r="A375" s="198"/>
      <c r="B375" s="198"/>
      <c r="C375" s="198"/>
      <c r="D375" s="198"/>
      <c r="E375" s="198"/>
      <c r="F375" s="198"/>
      <c r="G375" s="198"/>
      <c r="H375" s="198"/>
      <c r="I375" s="198"/>
      <c r="J375" s="198"/>
      <c r="K375" s="67"/>
    </row>
    <row r="376" spans="1:11" hidden="1">
      <c r="A376" s="198"/>
      <c r="B376" s="198"/>
      <c r="C376" s="198"/>
      <c r="D376" s="198"/>
      <c r="E376" s="198"/>
      <c r="F376" s="198"/>
      <c r="G376" s="198"/>
      <c r="H376" s="198"/>
      <c r="I376" s="198"/>
      <c r="J376" s="198"/>
      <c r="K376" s="67"/>
    </row>
    <row r="377" spans="1:11" hidden="1">
      <c r="A377" s="198"/>
      <c r="B377" s="198"/>
      <c r="C377" s="198"/>
      <c r="D377" s="198"/>
      <c r="E377" s="198"/>
      <c r="F377" s="198"/>
      <c r="G377" s="198"/>
      <c r="H377" s="198"/>
      <c r="I377" s="198"/>
      <c r="J377" s="198"/>
      <c r="K377" s="67"/>
    </row>
    <row r="378" spans="1:11" hidden="1">
      <c r="A378" s="198"/>
      <c r="B378" s="198"/>
      <c r="C378" s="198"/>
      <c r="D378" s="198"/>
      <c r="E378" s="198"/>
      <c r="F378" s="198"/>
      <c r="G378" s="198"/>
      <c r="H378" s="198"/>
      <c r="I378" s="198"/>
      <c r="J378" s="198"/>
      <c r="K378" s="67"/>
    </row>
    <row r="379" spans="1:11" hidden="1">
      <c r="A379" s="198"/>
      <c r="B379" s="198"/>
      <c r="C379" s="198"/>
      <c r="D379" s="198"/>
      <c r="E379" s="198"/>
      <c r="F379" s="198"/>
      <c r="G379" s="198"/>
      <c r="H379" s="198"/>
      <c r="I379" s="198"/>
      <c r="J379" s="198"/>
      <c r="K379" s="67"/>
    </row>
    <row r="380" spans="1:11" hidden="1">
      <c r="A380" s="198"/>
      <c r="B380" s="198"/>
      <c r="C380" s="198"/>
      <c r="D380" s="198"/>
      <c r="E380" s="198"/>
      <c r="F380" s="198"/>
      <c r="G380" s="198"/>
      <c r="H380" s="198"/>
      <c r="I380" s="198"/>
      <c r="J380" s="198"/>
      <c r="K380" s="67"/>
    </row>
    <row r="381" spans="1:11" hidden="1">
      <c r="A381" s="198"/>
      <c r="B381" s="198"/>
      <c r="C381" s="198"/>
      <c r="D381" s="198"/>
      <c r="E381" s="198"/>
      <c r="F381" s="198"/>
      <c r="G381" s="198"/>
      <c r="H381" s="198"/>
      <c r="I381" s="198"/>
      <c r="J381" s="198"/>
      <c r="K381" s="67"/>
    </row>
    <row r="382" spans="1:11" hidden="1">
      <c r="A382" s="198"/>
      <c r="B382" s="198"/>
      <c r="C382" s="198"/>
      <c r="D382" s="198"/>
      <c r="E382" s="198"/>
      <c r="F382" s="198"/>
      <c r="G382" s="198"/>
      <c r="H382" s="198"/>
      <c r="I382" s="198"/>
      <c r="J382" s="198"/>
      <c r="K382" s="67"/>
    </row>
    <row r="383" spans="1:11" hidden="1">
      <c r="A383" s="198"/>
      <c r="B383" s="198"/>
      <c r="C383" s="198"/>
      <c r="D383" s="198"/>
      <c r="E383" s="198"/>
      <c r="F383" s="198"/>
      <c r="G383" s="198"/>
      <c r="H383" s="198"/>
      <c r="I383" s="198"/>
      <c r="J383" s="198"/>
      <c r="K383" s="67"/>
    </row>
    <row r="384" spans="1:11" hidden="1">
      <c r="A384" s="198"/>
      <c r="B384" s="198"/>
      <c r="C384" s="198"/>
      <c r="D384" s="198"/>
      <c r="E384" s="198"/>
      <c r="F384" s="198"/>
      <c r="G384" s="198"/>
      <c r="H384" s="198"/>
      <c r="I384" s="198"/>
      <c r="J384" s="198"/>
      <c r="K384" s="67"/>
    </row>
    <row r="385" spans="1:11" hidden="1">
      <c r="A385" s="198"/>
      <c r="B385" s="198"/>
      <c r="C385" s="198"/>
      <c r="D385" s="198"/>
      <c r="E385" s="198"/>
      <c r="F385" s="198"/>
      <c r="G385" s="198"/>
      <c r="H385" s="198"/>
      <c r="I385" s="198"/>
      <c r="J385" s="198"/>
      <c r="K385" s="67"/>
    </row>
    <row r="386" spans="1:11" hidden="1">
      <c r="A386" s="198"/>
      <c r="B386" s="198"/>
      <c r="C386" s="198"/>
      <c r="D386" s="198"/>
      <c r="E386" s="198"/>
      <c r="F386" s="198"/>
      <c r="G386" s="198"/>
      <c r="H386" s="198"/>
      <c r="I386" s="198"/>
      <c r="J386" s="198"/>
      <c r="K386" s="67"/>
    </row>
    <row r="387" spans="1:11" hidden="1">
      <c r="A387" s="198"/>
      <c r="B387" s="198"/>
      <c r="C387" s="198"/>
      <c r="D387" s="198"/>
      <c r="E387" s="198"/>
      <c r="F387" s="198"/>
      <c r="G387" s="198"/>
      <c r="H387" s="198"/>
      <c r="I387" s="198"/>
      <c r="J387" s="198"/>
      <c r="K387" s="67"/>
    </row>
    <row r="388" spans="1:11" hidden="1">
      <c r="A388" s="198"/>
      <c r="B388" s="198"/>
      <c r="C388" s="198"/>
      <c r="D388" s="198"/>
      <c r="E388" s="198"/>
      <c r="F388" s="198"/>
      <c r="G388" s="198"/>
      <c r="H388" s="198"/>
      <c r="I388" s="198"/>
      <c r="J388" s="198"/>
      <c r="K388" s="67"/>
    </row>
    <row r="389" spans="1:11" hidden="1">
      <c r="A389" s="198"/>
      <c r="B389" s="198"/>
      <c r="C389" s="198"/>
      <c r="D389" s="198"/>
      <c r="E389" s="198"/>
      <c r="F389" s="198"/>
      <c r="G389" s="198"/>
      <c r="H389" s="198"/>
      <c r="I389" s="198"/>
      <c r="J389" s="198"/>
      <c r="K389" s="67"/>
    </row>
    <row r="390" spans="1:11" hidden="1">
      <c r="A390" s="198"/>
      <c r="B390" s="198"/>
      <c r="C390" s="198"/>
      <c r="D390" s="198"/>
      <c r="E390" s="198"/>
      <c r="F390" s="198"/>
      <c r="G390" s="198"/>
      <c r="H390" s="198"/>
      <c r="I390" s="198"/>
      <c r="J390" s="198"/>
      <c r="K390" s="67"/>
    </row>
    <row r="391" spans="1:11" hidden="1">
      <c r="A391" s="198"/>
      <c r="B391" s="198"/>
      <c r="C391" s="198"/>
      <c r="D391" s="198"/>
      <c r="E391" s="198"/>
      <c r="F391" s="198"/>
      <c r="G391" s="198"/>
      <c r="H391" s="198"/>
      <c r="I391" s="198"/>
      <c r="J391" s="198"/>
      <c r="K391" s="67"/>
    </row>
    <row r="392" spans="1:11" hidden="1">
      <c r="A392" s="198"/>
      <c r="B392" s="198"/>
      <c r="C392" s="198"/>
      <c r="D392" s="198"/>
      <c r="E392" s="198"/>
      <c r="F392" s="198"/>
      <c r="G392" s="198"/>
      <c r="H392" s="198"/>
      <c r="I392" s="198"/>
      <c r="J392" s="198"/>
      <c r="K392" s="67"/>
    </row>
    <row r="393" spans="1:11" hidden="1">
      <c r="A393" s="198"/>
      <c r="B393" s="198"/>
      <c r="C393" s="198"/>
      <c r="D393" s="198"/>
      <c r="E393" s="198"/>
      <c r="F393" s="198"/>
      <c r="G393" s="198"/>
      <c r="H393" s="198"/>
      <c r="I393" s="198"/>
      <c r="J393" s="198"/>
      <c r="K393" s="67"/>
    </row>
    <row r="394" spans="1:11" hidden="1">
      <c r="A394" s="198"/>
      <c r="B394" s="198"/>
      <c r="C394" s="198"/>
      <c r="D394" s="198"/>
      <c r="E394" s="198"/>
      <c r="F394" s="198"/>
      <c r="G394" s="198"/>
      <c r="H394" s="198"/>
      <c r="I394" s="198"/>
      <c r="J394" s="198"/>
      <c r="K394" s="67"/>
    </row>
    <row r="395" spans="1:11" hidden="1">
      <c r="A395" s="198"/>
      <c r="B395" s="198"/>
      <c r="C395" s="198"/>
      <c r="D395" s="198"/>
      <c r="E395" s="198"/>
      <c r="F395" s="198"/>
      <c r="G395" s="198"/>
      <c r="H395" s="198"/>
      <c r="I395" s="198"/>
      <c r="J395" s="198"/>
      <c r="K395" s="67"/>
    </row>
    <row r="396" spans="1:11" hidden="1">
      <c r="A396" s="198"/>
      <c r="B396" s="198"/>
      <c r="C396" s="198"/>
      <c r="D396" s="198"/>
      <c r="E396" s="198"/>
      <c r="F396" s="198"/>
      <c r="G396" s="198"/>
      <c r="H396" s="198"/>
      <c r="I396" s="198"/>
      <c r="J396" s="198"/>
      <c r="K396" s="67"/>
    </row>
    <row r="397" spans="1:11" hidden="1">
      <c r="A397" s="198"/>
      <c r="B397" s="198"/>
      <c r="C397" s="198"/>
      <c r="D397" s="198"/>
      <c r="E397" s="198"/>
      <c r="F397" s="198"/>
      <c r="G397" s="198"/>
      <c r="H397" s="198"/>
      <c r="I397" s="198"/>
      <c r="J397" s="198"/>
      <c r="K397" s="67"/>
    </row>
    <row r="398" spans="1:11" hidden="1">
      <c r="A398" s="198"/>
      <c r="B398" s="198"/>
      <c r="C398" s="198"/>
      <c r="D398" s="198"/>
      <c r="E398" s="198"/>
      <c r="F398" s="198"/>
      <c r="G398" s="198"/>
      <c r="H398" s="198"/>
      <c r="I398" s="198"/>
      <c r="J398" s="198"/>
      <c r="K398" s="67"/>
    </row>
    <row r="399" spans="1:11" hidden="1">
      <c r="A399" s="198"/>
      <c r="B399" s="198"/>
      <c r="C399" s="198"/>
      <c r="D399" s="198"/>
      <c r="E399" s="198"/>
      <c r="F399" s="198"/>
      <c r="G399" s="198"/>
      <c r="H399" s="198"/>
      <c r="I399" s="198"/>
      <c r="J399" s="198"/>
      <c r="K399" s="67"/>
    </row>
    <row r="400" spans="1:11" hidden="1">
      <c r="A400" s="198"/>
      <c r="B400" s="198"/>
      <c r="C400" s="198"/>
      <c r="D400" s="198"/>
      <c r="E400" s="198"/>
      <c r="F400" s="198"/>
      <c r="G400" s="198"/>
      <c r="H400" s="198"/>
      <c r="I400" s="198"/>
      <c r="J400" s="198"/>
      <c r="K400" s="67"/>
    </row>
    <row r="401" spans="1:11" hidden="1">
      <c r="A401" s="198"/>
      <c r="B401" s="198"/>
      <c r="C401" s="198"/>
      <c r="D401" s="198"/>
      <c r="E401" s="198"/>
      <c r="F401" s="198"/>
      <c r="G401" s="198"/>
      <c r="H401" s="198"/>
      <c r="I401" s="198"/>
      <c r="J401" s="198"/>
      <c r="K401" s="67"/>
    </row>
    <row r="402" spans="1:11" hidden="1">
      <c r="A402" s="198"/>
      <c r="B402" s="198"/>
      <c r="C402" s="198"/>
      <c r="D402" s="198"/>
      <c r="E402" s="198"/>
      <c r="F402" s="198"/>
      <c r="G402" s="198"/>
      <c r="H402" s="198"/>
      <c r="I402" s="198"/>
      <c r="J402" s="198"/>
      <c r="K402" s="67"/>
    </row>
    <row r="403" spans="1:11" hidden="1">
      <c r="A403" s="198"/>
      <c r="B403" s="198"/>
      <c r="C403" s="198"/>
      <c r="D403" s="198"/>
      <c r="E403" s="198"/>
      <c r="F403" s="198"/>
      <c r="G403" s="198"/>
      <c r="H403" s="198"/>
      <c r="I403" s="198"/>
      <c r="J403" s="198"/>
      <c r="K403" s="67"/>
    </row>
    <row r="404" spans="1:11" hidden="1">
      <c r="A404" s="198"/>
      <c r="B404" s="198"/>
      <c r="C404" s="198"/>
      <c r="D404" s="198"/>
      <c r="E404" s="198"/>
      <c r="F404" s="198"/>
      <c r="G404" s="198"/>
      <c r="H404" s="198"/>
      <c r="I404" s="198"/>
      <c r="J404" s="198"/>
      <c r="K404" s="67"/>
    </row>
    <row r="405" spans="1:11" hidden="1">
      <c r="A405" s="198"/>
      <c r="B405" s="198"/>
      <c r="C405" s="198"/>
      <c r="D405" s="198"/>
      <c r="E405" s="198"/>
      <c r="F405" s="198"/>
      <c r="G405" s="198"/>
      <c r="H405" s="198"/>
      <c r="I405" s="198"/>
      <c r="J405" s="198"/>
      <c r="K405" s="67"/>
    </row>
    <row r="406" spans="1:11" hidden="1">
      <c r="A406" s="198"/>
      <c r="B406" s="198"/>
      <c r="C406" s="198"/>
      <c r="D406" s="198"/>
      <c r="E406" s="198"/>
      <c r="F406" s="198"/>
      <c r="G406" s="198"/>
      <c r="H406" s="198"/>
      <c r="I406" s="198"/>
      <c r="J406" s="198"/>
      <c r="K406" s="67"/>
    </row>
    <row r="407" spans="1:11" hidden="1">
      <c r="A407" s="198"/>
      <c r="B407" s="198"/>
      <c r="C407" s="198"/>
      <c r="D407" s="198"/>
      <c r="E407" s="198"/>
      <c r="F407" s="198"/>
      <c r="G407" s="198"/>
      <c r="H407" s="198"/>
      <c r="I407" s="198"/>
      <c r="J407" s="198"/>
      <c r="K407" s="67"/>
    </row>
    <row r="408" spans="1:11" hidden="1">
      <c r="A408" s="198"/>
      <c r="B408" s="198"/>
      <c r="C408" s="198"/>
      <c r="D408" s="198"/>
      <c r="E408" s="198"/>
      <c r="F408" s="198"/>
      <c r="G408" s="198"/>
      <c r="H408" s="198"/>
      <c r="I408" s="198"/>
      <c r="J408" s="198"/>
      <c r="K408" s="67"/>
    </row>
    <row r="409" spans="1:11" hidden="1">
      <c r="A409" s="198"/>
      <c r="B409" s="198"/>
      <c r="C409" s="198"/>
      <c r="D409" s="198"/>
      <c r="E409" s="198"/>
      <c r="F409" s="198"/>
      <c r="G409" s="198"/>
      <c r="H409" s="198"/>
      <c r="I409" s="198"/>
      <c r="J409" s="198"/>
      <c r="K409" s="67"/>
    </row>
    <row r="410" spans="1:11" hidden="1">
      <c r="A410" s="198"/>
      <c r="B410" s="198"/>
      <c r="C410" s="198"/>
      <c r="D410" s="198"/>
      <c r="E410" s="198"/>
      <c r="F410" s="198"/>
      <c r="G410" s="198"/>
      <c r="H410" s="198"/>
      <c r="I410" s="198"/>
      <c r="J410" s="198"/>
      <c r="K410" s="67"/>
    </row>
    <row r="411" spans="1:11" hidden="1">
      <c r="A411" s="198"/>
      <c r="B411" s="198"/>
      <c r="C411" s="198"/>
      <c r="D411" s="198"/>
      <c r="E411" s="198"/>
      <c r="F411" s="198"/>
      <c r="G411" s="198"/>
      <c r="H411" s="198"/>
      <c r="I411" s="198"/>
      <c r="J411" s="198"/>
      <c r="K411" s="67"/>
    </row>
    <row r="412" spans="1:11" hidden="1">
      <c r="A412" s="198"/>
      <c r="B412" s="198"/>
      <c r="C412" s="198"/>
      <c r="D412" s="198"/>
      <c r="E412" s="198"/>
      <c r="F412" s="198"/>
      <c r="G412" s="198"/>
      <c r="H412" s="198"/>
      <c r="I412" s="198"/>
      <c r="J412" s="198"/>
      <c r="K412" s="67"/>
    </row>
    <row r="413" spans="1:11" hidden="1">
      <c r="A413" s="198"/>
      <c r="B413" s="198"/>
      <c r="C413" s="198"/>
      <c r="D413" s="198"/>
      <c r="E413" s="198"/>
      <c r="F413" s="198"/>
      <c r="G413" s="198"/>
      <c r="H413" s="198"/>
      <c r="I413" s="198"/>
      <c r="J413" s="198"/>
      <c r="K413" s="67"/>
    </row>
    <row r="414" spans="1:11" hidden="1">
      <c r="A414" s="198"/>
      <c r="B414" s="198"/>
      <c r="C414" s="198"/>
      <c r="D414" s="198"/>
      <c r="E414" s="198"/>
      <c r="F414" s="198"/>
      <c r="G414" s="198"/>
      <c r="H414" s="198"/>
      <c r="I414" s="198"/>
      <c r="J414" s="198"/>
      <c r="K414" s="67"/>
    </row>
    <row r="415" spans="1:11" hidden="1">
      <c r="A415" s="198"/>
      <c r="B415" s="198"/>
      <c r="C415" s="198"/>
      <c r="D415" s="198"/>
      <c r="E415" s="198"/>
      <c r="F415" s="198"/>
      <c r="G415" s="198"/>
      <c r="H415" s="198"/>
      <c r="I415" s="198"/>
      <c r="J415" s="198"/>
      <c r="K415" s="67"/>
    </row>
    <row r="416" spans="1:11" hidden="1">
      <c r="A416" s="198"/>
      <c r="B416" s="198"/>
      <c r="C416" s="198"/>
      <c r="D416" s="198"/>
      <c r="E416" s="198"/>
      <c r="F416" s="198"/>
      <c r="G416" s="198"/>
      <c r="H416" s="198"/>
      <c r="I416" s="198"/>
      <c r="J416" s="198"/>
      <c r="K416" s="67"/>
    </row>
    <row r="417" spans="1:11" hidden="1">
      <c r="A417" s="198"/>
      <c r="B417" s="198"/>
      <c r="C417" s="198"/>
      <c r="D417" s="198"/>
      <c r="E417" s="198"/>
      <c r="F417" s="198"/>
      <c r="G417" s="198"/>
      <c r="H417" s="198"/>
      <c r="I417" s="198"/>
      <c r="J417" s="198"/>
      <c r="K417" s="67"/>
    </row>
    <row r="418" spans="1:11" hidden="1">
      <c r="A418" s="198"/>
      <c r="B418" s="198"/>
      <c r="C418" s="198"/>
      <c r="D418" s="198"/>
      <c r="E418" s="198"/>
      <c r="F418" s="198"/>
      <c r="G418" s="198"/>
      <c r="H418" s="198"/>
      <c r="I418" s="198"/>
      <c r="J418" s="198"/>
      <c r="K418" s="67"/>
    </row>
    <row r="419" spans="1:11" hidden="1">
      <c r="A419" s="198"/>
      <c r="B419" s="198"/>
      <c r="C419" s="198"/>
      <c r="D419" s="198"/>
      <c r="E419" s="198"/>
      <c r="F419" s="198"/>
      <c r="G419" s="198"/>
      <c r="H419" s="198"/>
      <c r="I419" s="198"/>
      <c r="J419" s="198"/>
      <c r="K419" s="67"/>
    </row>
    <row r="420" spans="1:11" hidden="1">
      <c r="A420" s="198"/>
      <c r="B420" s="198"/>
      <c r="C420" s="198"/>
      <c r="D420" s="198"/>
      <c r="E420" s="198"/>
      <c r="F420" s="198"/>
      <c r="G420" s="198"/>
      <c r="H420" s="198"/>
      <c r="I420" s="198"/>
      <c r="J420" s="198"/>
      <c r="K420" s="67"/>
    </row>
    <row r="421" spans="1:11" hidden="1">
      <c r="A421" s="198"/>
      <c r="B421" s="198"/>
      <c r="C421" s="198"/>
      <c r="D421" s="198"/>
      <c r="E421" s="198"/>
      <c r="F421" s="198"/>
      <c r="G421" s="198"/>
      <c r="H421" s="198"/>
      <c r="I421" s="198"/>
      <c r="J421" s="198"/>
      <c r="K421" s="67"/>
    </row>
    <row r="422" spans="1:11" hidden="1">
      <c r="A422" s="198"/>
      <c r="B422" s="198"/>
      <c r="C422" s="198"/>
      <c r="D422" s="198"/>
      <c r="E422" s="198"/>
      <c r="F422" s="198"/>
      <c r="G422" s="198"/>
      <c r="H422" s="198"/>
      <c r="I422" s="198"/>
      <c r="J422" s="198"/>
      <c r="K422" s="67"/>
    </row>
    <row r="423" spans="1:11" hidden="1">
      <c r="A423" s="198"/>
      <c r="B423" s="198"/>
      <c r="C423" s="198"/>
      <c r="D423" s="198"/>
      <c r="E423" s="198"/>
      <c r="F423" s="198"/>
      <c r="G423" s="198"/>
      <c r="H423" s="198"/>
      <c r="I423" s="198"/>
      <c r="J423" s="198"/>
      <c r="K423" s="67"/>
    </row>
    <row r="424" spans="1:11" hidden="1">
      <c r="A424" s="198"/>
      <c r="B424" s="198"/>
      <c r="C424" s="198"/>
      <c r="D424" s="198"/>
      <c r="E424" s="198"/>
      <c r="F424" s="198"/>
      <c r="G424" s="198"/>
      <c r="H424" s="198"/>
      <c r="I424" s="198"/>
      <c r="J424" s="198"/>
      <c r="K424" s="67"/>
    </row>
    <row r="425" spans="1:11" hidden="1">
      <c r="A425" s="198"/>
      <c r="B425" s="198"/>
      <c r="C425" s="198"/>
      <c r="D425" s="198"/>
      <c r="E425" s="198"/>
      <c r="F425" s="198"/>
      <c r="G425" s="198"/>
      <c r="H425" s="198"/>
      <c r="I425" s="198"/>
      <c r="J425" s="198"/>
      <c r="K425" s="67"/>
    </row>
    <row r="426" spans="1:11" hidden="1">
      <c r="A426" s="198"/>
      <c r="B426" s="198"/>
      <c r="C426" s="198"/>
      <c r="D426" s="198"/>
      <c r="E426" s="198"/>
      <c r="F426" s="198"/>
      <c r="G426" s="198"/>
      <c r="H426" s="198"/>
      <c r="I426" s="198"/>
      <c r="J426" s="198"/>
      <c r="K426" s="67"/>
    </row>
    <row r="427" spans="1:11" hidden="1">
      <c r="A427" s="198"/>
      <c r="B427" s="198"/>
      <c r="C427" s="198"/>
      <c r="D427" s="198"/>
      <c r="E427" s="198"/>
      <c r="F427" s="198"/>
      <c r="G427" s="198"/>
      <c r="H427" s="198"/>
      <c r="I427" s="198"/>
      <c r="J427" s="198"/>
      <c r="K427" s="67"/>
    </row>
    <row r="428" spans="1:11" hidden="1">
      <c r="A428" s="198"/>
      <c r="B428" s="198"/>
      <c r="C428" s="198"/>
      <c r="D428" s="198"/>
      <c r="E428" s="198"/>
      <c r="F428" s="198"/>
      <c r="G428" s="198"/>
      <c r="H428" s="198"/>
      <c r="I428" s="198"/>
      <c r="J428" s="198"/>
      <c r="K428" s="67"/>
    </row>
    <row r="429" spans="1:11" hidden="1">
      <c r="A429" s="198"/>
      <c r="B429" s="198"/>
      <c r="C429" s="198"/>
      <c r="D429" s="198"/>
      <c r="E429" s="198"/>
      <c r="F429" s="198"/>
      <c r="G429" s="198"/>
      <c r="H429" s="198"/>
      <c r="I429" s="198"/>
      <c r="J429" s="198"/>
      <c r="K429" s="67"/>
    </row>
    <row r="430" spans="1:11" hidden="1">
      <c r="A430" s="198"/>
      <c r="B430" s="198"/>
      <c r="C430" s="198"/>
      <c r="D430" s="198"/>
      <c r="E430" s="198"/>
      <c r="F430" s="198"/>
      <c r="G430" s="198"/>
      <c r="H430" s="198"/>
      <c r="I430" s="198"/>
      <c r="J430" s="198"/>
      <c r="K430" s="67"/>
    </row>
    <row r="431" spans="1:11" hidden="1">
      <c r="A431" s="198"/>
      <c r="B431" s="198"/>
      <c r="C431" s="198"/>
      <c r="D431" s="198"/>
      <c r="E431" s="198"/>
      <c r="F431" s="198"/>
      <c r="G431" s="198"/>
      <c r="H431" s="198"/>
      <c r="I431" s="198"/>
      <c r="J431" s="198"/>
      <c r="K431" s="67"/>
    </row>
    <row r="432" spans="1:11" hidden="1">
      <c r="A432" s="198"/>
      <c r="B432" s="198"/>
      <c r="C432" s="198"/>
      <c r="D432" s="198"/>
      <c r="E432" s="198"/>
      <c r="F432" s="198"/>
      <c r="G432" s="198"/>
      <c r="H432" s="198"/>
      <c r="I432" s="198"/>
      <c r="J432" s="198"/>
      <c r="K432" s="67"/>
    </row>
    <row r="433" spans="1:11" hidden="1">
      <c r="A433" s="198"/>
      <c r="B433" s="198"/>
      <c r="C433" s="198"/>
      <c r="D433" s="198"/>
      <c r="E433" s="198"/>
      <c r="F433" s="198"/>
      <c r="G433" s="198"/>
      <c r="H433" s="198"/>
      <c r="I433" s="198"/>
      <c r="J433" s="198"/>
      <c r="K433" s="67"/>
    </row>
    <row r="434" spans="1:11" hidden="1">
      <c r="A434" s="198"/>
      <c r="B434" s="198"/>
      <c r="C434" s="198"/>
      <c r="D434" s="198"/>
      <c r="E434" s="198"/>
      <c r="F434" s="198"/>
      <c r="G434" s="198"/>
      <c r="H434" s="198"/>
      <c r="I434" s="198"/>
      <c r="J434" s="198"/>
      <c r="K434" s="67"/>
    </row>
    <row r="435" spans="1:11" hidden="1">
      <c r="A435" s="198"/>
      <c r="B435" s="198"/>
      <c r="C435" s="198"/>
      <c r="D435" s="198"/>
      <c r="E435" s="198"/>
      <c r="F435" s="198"/>
      <c r="G435" s="198"/>
      <c r="H435" s="198"/>
      <c r="I435" s="198"/>
      <c r="J435" s="198"/>
      <c r="K435" s="67"/>
    </row>
    <row r="436" spans="1:11" hidden="1">
      <c r="A436" s="198"/>
      <c r="B436" s="198"/>
      <c r="C436" s="198"/>
      <c r="D436" s="198"/>
      <c r="E436" s="198"/>
      <c r="F436" s="198"/>
      <c r="G436" s="198"/>
      <c r="H436" s="198"/>
      <c r="I436" s="198"/>
      <c r="J436" s="198"/>
      <c r="K436" s="67"/>
    </row>
    <row r="437" spans="1:11" hidden="1">
      <c r="A437" s="198"/>
      <c r="B437" s="198"/>
      <c r="C437" s="198"/>
      <c r="D437" s="198"/>
      <c r="E437" s="198"/>
      <c r="F437" s="198"/>
      <c r="G437" s="198"/>
      <c r="H437" s="198"/>
      <c r="I437" s="198"/>
      <c r="J437" s="198"/>
      <c r="K437" s="67"/>
    </row>
    <row r="438" spans="1:11" hidden="1">
      <c r="A438" s="198"/>
      <c r="B438" s="198"/>
      <c r="C438" s="198"/>
      <c r="D438" s="198"/>
      <c r="E438" s="198"/>
      <c r="F438" s="198"/>
      <c r="G438" s="198"/>
      <c r="H438" s="198"/>
      <c r="I438" s="198"/>
      <c r="J438" s="198"/>
      <c r="K438" s="67"/>
    </row>
    <row r="439" spans="1:11" hidden="1">
      <c r="A439" s="198"/>
      <c r="B439" s="198"/>
      <c r="C439" s="198"/>
      <c r="D439" s="198"/>
      <c r="E439" s="198"/>
      <c r="F439" s="198"/>
      <c r="G439" s="198"/>
      <c r="H439" s="198"/>
      <c r="I439" s="198"/>
      <c r="J439" s="198"/>
      <c r="K439" s="67"/>
    </row>
    <row r="440" spans="1:11" hidden="1">
      <c r="A440" s="198"/>
      <c r="B440" s="198"/>
      <c r="C440" s="198"/>
      <c r="D440" s="198"/>
      <c r="E440" s="198"/>
      <c r="F440" s="198"/>
      <c r="G440" s="198"/>
      <c r="H440" s="198"/>
      <c r="I440" s="198"/>
      <c r="J440" s="198"/>
      <c r="K440" s="67"/>
    </row>
    <row r="441" spans="1:11" hidden="1">
      <c r="A441" s="198"/>
      <c r="B441" s="198"/>
      <c r="C441" s="198"/>
      <c r="D441" s="198"/>
      <c r="E441" s="198"/>
      <c r="F441" s="198"/>
      <c r="G441" s="198"/>
      <c r="H441" s="198"/>
      <c r="I441" s="198"/>
      <c r="J441" s="198"/>
      <c r="K441" s="67"/>
    </row>
    <row r="442" spans="1:11" hidden="1">
      <c r="A442" s="198"/>
      <c r="B442" s="198"/>
      <c r="C442" s="198"/>
      <c r="D442" s="198"/>
      <c r="E442" s="198"/>
      <c r="F442" s="198"/>
      <c r="G442" s="198"/>
      <c r="H442" s="198"/>
      <c r="I442" s="198"/>
      <c r="J442" s="198"/>
      <c r="K442" s="67"/>
    </row>
    <row r="443" spans="1:11" hidden="1">
      <c r="A443" s="198"/>
      <c r="B443" s="198"/>
      <c r="C443" s="198"/>
      <c r="D443" s="198"/>
      <c r="E443" s="198"/>
      <c r="F443" s="198"/>
      <c r="G443" s="198"/>
      <c r="H443" s="198"/>
      <c r="I443" s="198"/>
      <c r="J443" s="198"/>
      <c r="K443" s="67"/>
    </row>
    <row r="444" spans="1:11" hidden="1">
      <c r="A444" s="198"/>
      <c r="B444" s="198"/>
      <c r="C444" s="198"/>
      <c r="D444" s="198"/>
      <c r="E444" s="198"/>
      <c r="F444" s="198"/>
      <c r="G444" s="198"/>
      <c r="H444" s="198"/>
      <c r="I444" s="198"/>
      <c r="J444" s="198"/>
      <c r="K444" s="67"/>
    </row>
    <row r="445" spans="1:11" hidden="1">
      <c r="A445" s="198"/>
      <c r="B445" s="198"/>
      <c r="C445" s="198"/>
      <c r="D445" s="198"/>
      <c r="E445" s="198"/>
      <c r="F445" s="198"/>
      <c r="G445" s="198"/>
      <c r="H445" s="198"/>
      <c r="I445" s="198"/>
      <c r="J445" s="198"/>
      <c r="K445" s="67"/>
    </row>
    <row r="446" spans="1:11" hidden="1">
      <c r="A446" s="198"/>
      <c r="B446" s="198"/>
      <c r="C446" s="198"/>
      <c r="D446" s="198"/>
      <c r="E446" s="198"/>
      <c r="F446" s="198"/>
      <c r="G446" s="198"/>
      <c r="H446" s="198"/>
      <c r="I446" s="198"/>
      <c r="J446" s="198"/>
      <c r="K446" s="67"/>
    </row>
    <row r="447" spans="1:11" hidden="1">
      <c r="A447" s="198"/>
      <c r="B447" s="198"/>
      <c r="C447" s="198"/>
      <c r="D447" s="198"/>
      <c r="E447" s="198"/>
      <c r="F447" s="198"/>
      <c r="G447" s="198"/>
      <c r="H447" s="198"/>
      <c r="I447" s="198"/>
      <c r="J447" s="198"/>
      <c r="K447" s="67"/>
    </row>
    <row r="448" spans="1:11" hidden="1">
      <c r="A448" s="198"/>
      <c r="B448" s="198"/>
      <c r="C448" s="198"/>
      <c r="D448" s="198"/>
      <c r="E448" s="198"/>
      <c r="F448" s="198"/>
      <c r="G448" s="198"/>
      <c r="H448" s="198"/>
      <c r="I448" s="198"/>
      <c r="J448" s="198"/>
      <c r="K448" s="67"/>
    </row>
    <row r="449" spans="1:11" hidden="1">
      <c r="A449" s="198"/>
      <c r="B449" s="198"/>
      <c r="C449" s="198"/>
      <c r="D449" s="198"/>
      <c r="E449" s="198"/>
      <c r="F449" s="198"/>
      <c r="G449" s="198"/>
      <c r="H449" s="198"/>
      <c r="I449" s="198"/>
      <c r="J449" s="198"/>
      <c r="K449" s="67"/>
    </row>
    <row r="450" spans="1:11" hidden="1">
      <c r="A450" s="198"/>
      <c r="B450" s="198"/>
      <c r="C450" s="198"/>
      <c r="D450" s="198"/>
      <c r="E450" s="198"/>
      <c r="F450" s="198"/>
      <c r="G450" s="198"/>
      <c r="H450" s="198"/>
      <c r="I450" s="198"/>
      <c r="J450" s="198"/>
      <c r="K450" s="67"/>
    </row>
    <row r="451" spans="1:11" hidden="1">
      <c r="A451" s="198"/>
      <c r="B451" s="198"/>
      <c r="C451" s="198"/>
      <c r="D451" s="198"/>
      <c r="E451" s="198"/>
      <c r="F451" s="198"/>
      <c r="G451" s="198"/>
      <c r="H451" s="198"/>
      <c r="I451" s="198"/>
      <c r="J451" s="198"/>
      <c r="K451" s="67"/>
    </row>
    <row r="452" spans="1:11" hidden="1">
      <c r="A452" s="198"/>
      <c r="B452" s="198"/>
      <c r="C452" s="198"/>
      <c r="D452" s="198"/>
      <c r="E452" s="198"/>
      <c r="F452" s="198"/>
      <c r="G452" s="198"/>
      <c r="H452" s="198"/>
      <c r="I452" s="198"/>
      <c r="J452" s="198"/>
      <c r="K452" s="67"/>
    </row>
    <row r="453" spans="1:11" hidden="1">
      <c r="A453" s="198"/>
      <c r="B453" s="198"/>
      <c r="C453" s="198"/>
      <c r="D453" s="198"/>
      <c r="E453" s="198"/>
      <c r="F453" s="198"/>
      <c r="G453" s="198"/>
      <c r="H453" s="198"/>
      <c r="I453" s="198"/>
      <c r="J453" s="198"/>
      <c r="K453" s="67"/>
    </row>
    <row r="454" spans="1:11" hidden="1">
      <c r="A454" s="198"/>
      <c r="B454" s="198"/>
      <c r="C454" s="198"/>
      <c r="D454" s="198"/>
      <c r="E454" s="198"/>
      <c r="F454" s="198"/>
      <c r="G454" s="198"/>
      <c r="H454" s="198"/>
      <c r="I454" s="198"/>
      <c r="J454" s="198"/>
      <c r="K454" s="67"/>
    </row>
    <row r="455" spans="1:11" hidden="1">
      <c r="A455" s="198"/>
      <c r="B455" s="198"/>
      <c r="C455" s="198"/>
      <c r="D455" s="198"/>
      <c r="E455" s="198"/>
      <c r="F455" s="198"/>
      <c r="G455" s="198"/>
      <c r="H455" s="198"/>
      <c r="I455" s="198"/>
      <c r="J455" s="198"/>
      <c r="K455" s="67"/>
    </row>
    <row r="456" spans="1:11" hidden="1">
      <c r="A456" s="198"/>
      <c r="B456" s="198"/>
      <c r="C456" s="198"/>
      <c r="D456" s="198"/>
      <c r="E456" s="198"/>
      <c r="F456" s="198"/>
      <c r="G456" s="198"/>
      <c r="H456" s="198"/>
      <c r="I456" s="198"/>
      <c r="J456" s="198"/>
      <c r="K456" s="67"/>
    </row>
    <row r="457" spans="1:11" hidden="1">
      <c r="A457" s="198"/>
      <c r="B457" s="198"/>
      <c r="C457" s="198"/>
      <c r="D457" s="198"/>
      <c r="E457" s="198"/>
      <c r="F457" s="198"/>
      <c r="G457" s="198"/>
      <c r="H457" s="198"/>
      <c r="I457" s="198"/>
      <c r="J457" s="198"/>
      <c r="K457" s="67"/>
    </row>
    <row r="458" spans="1:11" hidden="1">
      <c r="A458" s="198"/>
      <c r="B458" s="198"/>
      <c r="C458" s="198"/>
      <c r="D458" s="198"/>
      <c r="E458" s="198"/>
      <c r="F458" s="198"/>
      <c r="G458" s="198"/>
      <c r="H458" s="198"/>
      <c r="I458" s="198"/>
      <c r="J458" s="198"/>
      <c r="K458" s="67"/>
    </row>
    <row r="459" spans="1:11" hidden="1">
      <c r="A459" s="198"/>
      <c r="B459" s="198"/>
      <c r="C459" s="198"/>
      <c r="D459" s="198"/>
      <c r="E459" s="198"/>
      <c r="F459" s="198"/>
      <c r="G459" s="198"/>
      <c r="H459" s="198"/>
      <c r="I459" s="198"/>
      <c r="J459" s="198"/>
      <c r="K459" s="67"/>
    </row>
    <row r="460" spans="1:11" hidden="1">
      <c r="A460" s="198"/>
      <c r="B460" s="198"/>
      <c r="C460" s="198"/>
      <c r="D460" s="198"/>
      <c r="E460" s="198"/>
      <c r="F460" s="198"/>
      <c r="G460" s="198"/>
      <c r="H460" s="198"/>
      <c r="I460" s="198"/>
      <c r="J460" s="198"/>
      <c r="K460" s="67"/>
    </row>
    <row r="461" spans="1:11" hidden="1">
      <c r="A461" s="198"/>
      <c r="B461" s="198"/>
      <c r="C461" s="198"/>
      <c r="D461" s="198"/>
      <c r="E461" s="198"/>
      <c r="F461" s="198"/>
      <c r="G461" s="198"/>
      <c r="H461" s="198"/>
      <c r="I461" s="198"/>
      <c r="J461" s="198"/>
      <c r="K461" s="67"/>
    </row>
    <row r="462" spans="1:11" hidden="1">
      <c r="A462" s="198"/>
      <c r="B462" s="198"/>
      <c r="C462" s="198"/>
      <c r="D462" s="198"/>
      <c r="E462" s="198"/>
      <c r="F462" s="198"/>
      <c r="G462" s="198"/>
      <c r="H462" s="198"/>
      <c r="I462" s="198"/>
      <c r="J462" s="198"/>
      <c r="K462" s="67"/>
    </row>
    <row r="463" spans="1:11" hidden="1">
      <c r="A463" s="198"/>
      <c r="B463" s="198"/>
      <c r="C463" s="198"/>
      <c r="D463" s="198"/>
      <c r="E463" s="198"/>
      <c r="F463" s="198"/>
      <c r="G463" s="198"/>
      <c r="H463" s="198"/>
      <c r="I463" s="198"/>
      <c r="J463" s="198"/>
      <c r="K463" s="67"/>
    </row>
    <row r="464" spans="1:11" hidden="1">
      <c r="A464" s="198"/>
      <c r="B464" s="198"/>
      <c r="C464" s="198"/>
      <c r="D464" s="198"/>
      <c r="E464" s="198"/>
      <c r="F464" s="198"/>
      <c r="G464" s="198"/>
      <c r="H464" s="198"/>
      <c r="I464" s="198"/>
      <c r="J464" s="198"/>
      <c r="K464" s="67"/>
    </row>
    <row r="465" spans="1:11" hidden="1">
      <c r="A465" s="198"/>
      <c r="B465" s="198"/>
      <c r="C465" s="198"/>
      <c r="D465" s="198"/>
      <c r="E465" s="198"/>
      <c r="F465" s="198"/>
      <c r="G465" s="198"/>
      <c r="H465" s="198"/>
      <c r="I465" s="198"/>
      <c r="J465" s="198"/>
      <c r="K465" s="67"/>
    </row>
    <row r="466" spans="1:11" hidden="1">
      <c r="A466" s="198"/>
      <c r="B466" s="198"/>
      <c r="C466" s="198"/>
      <c r="D466" s="198"/>
      <c r="E466" s="198"/>
      <c r="F466" s="198"/>
      <c r="G466" s="198"/>
      <c r="H466" s="198"/>
      <c r="I466" s="198"/>
      <c r="J466" s="198"/>
      <c r="K466" s="67"/>
    </row>
    <row r="467" spans="1:11" hidden="1">
      <c r="A467" s="198"/>
      <c r="B467" s="198"/>
      <c r="C467" s="198"/>
      <c r="D467" s="198"/>
      <c r="E467" s="198"/>
      <c r="F467" s="198"/>
      <c r="G467" s="198"/>
      <c r="H467" s="198"/>
      <c r="I467" s="198"/>
      <c r="J467" s="198"/>
      <c r="K467" s="67"/>
    </row>
    <row r="468" spans="1:11" hidden="1">
      <c r="A468" s="198"/>
      <c r="B468" s="198"/>
      <c r="C468" s="198"/>
      <c r="D468" s="198"/>
      <c r="E468" s="198"/>
      <c r="F468" s="198"/>
      <c r="G468" s="198"/>
      <c r="H468" s="198"/>
      <c r="I468" s="198"/>
      <c r="J468" s="198"/>
      <c r="K468" s="67"/>
    </row>
    <row r="469" spans="1:11" hidden="1">
      <c r="A469" s="198"/>
      <c r="B469" s="198"/>
      <c r="C469" s="198"/>
      <c r="D469" s="198"/>
      <c r="E469" s="198"/>
      <c r="F469" s="198"/>
      <c r="G469" s="198"/>
      <c r="H469" s="198"/>
      <c r="I469" s="198"/>
      <c r="J469" s="198"/>
      <c r="K469" s="67"/>
    </row>
    <row r="470" spans="1:11" hidden="1">
      <c r="A470" s="198"/>
      <c r="B470" s="198"/>
      <c r="C470" s="198"/>
      <c r="D470" s="198"/>
      <c r="E470" s="198"/>
      <c r="F470" s="198"/>
      <c r="G470" s="198"/>
      <c r="H470" s="198"/>
      <c r="I470" s="198"/>
      <c r="J470" s="198"/>
      <c r="K470" s="67"/>
    </row>
    <row r="471" spans="1:11" hidden="1">
      <c r="A471" s="198"/>
      <c r="B471" s="198"/>
      <c r="C471" s="198"/>
      <c r="D471" s="198"/>
      <c r="E471" s="198"/>
      <c r="F471" s="198"/>
      <c r="G471" s="198"/>
      <c r="H471" s="198"/>
      <c r="I471" s="198"/>
      <c r="J471" s="198"/>
      <c r="K471" s="67"/>
    </row>
    <row r="472" spans="1:11" hidden="1">
      <c r="A472" s="198"/>
      <c r="B472" s="198"/>
      <c r="C472" s="198"/>
      <c r="D472" s="198"/>
      <c r="E472" s="198"/>
      <c r="F472" s="198"/>
      <c r="G472" s="198"/>
      <c r="H472" s="198"/>
      <c r="I472" s="198"/>
      <c r="J472" s="198"/>
      <c r="K472" s="67"/>
    </row>
    <row r="473" spans="1:11" hidden="1">
      <c r="A473" s="198"/>
      <c r="B473" s="198"/>
      <c r="C473" s="198"/>
      <c r="D473" s="198"/>
      <c r="E473" s="198"/>
      <c r="F473" s="198"/>
      <c r="G473" s="198"/>
      <c r="H473" s="198"/>
      <c r="I473" s="198"/>
      <c r="J473" s="198"/>
      <c r="K473" s="67"/>
    </row>
    <row r="474" spans="1:11" hidden="1">
      <c r="A474" s="198"/>
      <c r="B474" s="198"/>
      <c r="C474" s="198"/>
      <c r="D474" s="198"/>
      <c r="E474" s="198"/>
      <c r="F474" s="198"/>
      <c r="G474" s="198"/>
      <c r="H474" s="198"/>
      <c r="I474" s="198"/>
      <c r="J474" s="198"/>
      <c r="K474" s="67"/>
    </row>
    <row r="475" spans="1:11" hidden="1">
      <c r="A475" s="198"/>
      <c r="B475" s="198"/>
      <c r="C475" s="198"/>
      <c r="D475" s="198"/>
      <c r="E475" s="198"/>
      <c r="F475" s="198"/>
      <c r="G475" s="198"/>
      <c r="H475" s="198"/>
      <c r="I475" s="198"/>
      <c r="J475" s="198"/>
      <c r="K475" s="67"/>
    </row>
    <row r="476" spans="1:11" hidden="1">
      <c r="A476" s="198"/>
      <c r="B476" s="198"/>
      <c r="C476" s="198"/>
      <c r="D476" s="198"/>
      <c r="E476" s="198"/>
      <c r="F476" s="198"/>
      <c r="G476" s="198"/>
      <c r="H476" s="198"/>
      <c r="I476" s="198"/>
      <c r="J476" s="198"/>
      <c r="K476" s="67"/>
    </row>
    <row r="477" spans="1:11" hidden="1">
      <c r="A477" s="198"/>
      <c r="B477" s="198"/>
      <c r="C477" s="198"/>
      <c r="D477" s="198"/>
      <c r="E477" s="198"/>
      <c r="F477" s="198"/>
      <c r="G477" s="198"/>
      <c r="H477" s="198"/>
      <c r="I477" s="198"/>
      <c r="J477" s="198"/>
      <c r="K477" s="67"/>
    </row>
    <row r="478" spans="1:11" hidden="1">
      <c r="A478" s="198"/>
      <c r="B478" s="198"/>
      <c r="C478" s="198"/>
      <c r="D478" s="198"/>
      <c r="E478" s="198"/>
      <c r="F478" s="198"/>
      <c r="G478" s="198"/>
      <c r="H478" s="198"/>
      <c r="I478" s="198"/>
      <c r="J478" s="198"/>
      <c r="K478" s="67"/>
    </row>
    <row r="479" spans="1:11" hidden="1">
      <c r="A479" s="198"/>
      <c r="B479" s="198"/>
      <c r="C479" s="198"/>
      <c r="D479" s="198"/>
      <c r="E479" s="198"/>
      <c r="F479" s="198"/>
      <c r="G479" s="198"/>
      <c r="H479" s="198"/>
      <c r="I479" s="198"/>
      <c r="J479" s="198"/>
      <c r="K479" s="67"/>
    </row>
    <row r="480" spans="1:11" hidden="1">
      <c r="A480" s="198"/>
      <c r="B480" s="198"/>
      <c r="C480" s="198"/>
      <c r="D480" s="198"/>
      <c r="E480" s="198"/>
      <c r="F480" s="198"/>
      <c r="G480" s="198"/>
      <c r="H480" s="198"/>
      <c r="I480" s="198"/>
      <c r="J480" s="198"/>
      <c r="K480" s="67"/>
    </row>
    <row r="481" spans="1:11" hidden="1">
      <c r="A481" s="198"/>
      <c r="B481" s="198"/>
      <c r="C481" s="198"/>
      <c r="D481" s="198"/>
      <c r="E481" s="198"/>
      <c r="F481" s="198"/>
      <c r="G481" s="198"/>
      <c r="H481" s="198"/>
      <c r="I481" s="198"/>
      <c r="J481" s="198"/>
      <c r="K481" s="67"/>
    </row>
    <row r="482" spans="1:11" hidden="1">
      <c r="A482" s="198"/>
      <c r="B482" s="198"/>
      <c r="C482" s="198"/>
      <c r="D482" s="198"/>
      <c r="E482" s="198"/>
      <c r="F482" s="198"/>
      <c r="G482" s="198"/>
      <c r="H482" s="198"/>
      <c r="I482" s="198"/>
      <c r="J482" s="198"/>
      <c r="K482" s="67"/>
    </row>
    <row r="483" spans="1:11" hidden="1">
      <c r="A483" s="198"/>
      <c r="B483" s="198"/>
      <c r="C483" s="198"/>
      <c r="D483" s="198"/>
      <c r="E483" s="198"/>
      <c r="F483" s="198"/>
      <c r="G483" s="198"/>
      <c r="H483" s="198"/>
      <c r="I483" s="198"/>
      <c r="J483" s="198"/>
      <c r="K483" s="67"/>
    </row>
    <row r="484" spans="1:11" hidden="1">
      <c r="A484" s="198"/>
      <c r="B484" s="198"/>
      <c r="C484" s="198"/>
      <c r="D484" s="198"/>
      <c r="E484" s="198"/>
      <c r="F484" s="198"/>
      <c r="G484" s="198"/>
      <c r="H484" s="198"/>
      <c r="I484" s="198"/>
      <c r="J484" s="198"/>
      <c r="K484" s="67"/>
    </row>
    <row r="485" spans="1:11" hidden="1">
      <c r="A485" s="198"/>
      <c r="B485" s="198"/>
      <c r="C485" s="198"/>
      <c r="D485" s="198"/>
      <c r="E485" s="198"/>
      <c r="F485" s="198"/>
      <c r="G485" s="198"/>
      <c r="H485" s="198"/>
      <c r="I485" s="198"/>
      <c r="J485" s="198"/>
      <c r="K485" s="67"/>
    </row>
    <row r="486" spans="1:11" hidden="1">
      <c r="A486" s="198"/>
      <c r="B486" s="198"/>
      <c r="C486" s="198"/>
      <c r="D486" s="198"/>
      <c r="E486" s="198"/>
      <c r="F486" s="198"/>
      <c r="G486" s="198"/>
      <c r="H486" s="198"/>
      <c r="I486" s="198"/>
      <c r="J486" s="198"/>
      <c r="K486" s="67"/>
    </row>
    <row r="487" spans="1:11" hidden="1">
      <c r="A487" s="198"/>
      <c r="B487" s="198"/>
      <c r="C487" s="198"/>
      <c r="D487" s="198"/>
      <c r="E487" s="198"/>
      <c r="F487" s="198"/>
      <c r="G487" s="198"/>
      <c r="H487" s="198"/>
      <c r="I487" s="198"/>
      <c r="J487" s="198"/>
      <c r="K487" s="67"/>
    </row>
    <row r="488" spans="1:11" hidden="1">
      <c r="A488" s="198"/>
      <c r="B488" s="198"/>
      <c r="C488" s="198"/>
      <c r="D488" s="198"/>
      <c r="E488" s="198"/>
      <c r="F488" s="198"/>
      <c r="G488" s="198"/>
      <c r="H488" s="198"/>
      <c r="I488" s="198"/>
      <c r="J488" s="198"/>
      <c r="K488" s="67"/>
    </row>
    <row r="489" spans="1:11" hidden="1">
      <c r="A489" s="198"/>
      <c r="B489" s="198"/>
      <c r="C489" s="198"/>
      <c r="D489" s="198"/>
      <c r="E489" s="198"/>
      <c r="F489" s="198"/>
      <c r="G489" s="198"/>
      <c r="H489" s="198"/>
      <c r="I489" s="198"/>
      <c r="J489" s="198"/>
      <c r="K489" s="67"/>
    </row>
    <row r="490" spans="1:11" hidden="1">
      <c r="A490" s="198"/>
      <c r="B490" s="198"/>
      <c r="C490" s="198"/>
      <c r="D490" s="198"/>
      <c r="E490" s="198"/>
      <c r="F490" s="198"/>
      <c r="G490" s="198"/>
      <c r="H490" s="198"/>
      <c r="I490" s="198"/>
      <c r="J490" s="198"/>
      <c r="K490" s="67"/>
    </row>
    <row r="491" spans="1:11" hidden="1">
      <c r="A491" s="198"/>
      <c r="B491" s="198"/>
      <c r="C491" s="198"/>
      <c r="D491" s="198"/>
      <c r="E491" s="198"/>
      <c r="F491" s="198"/>
      <c r="G491" s="198"/>
      <c r="H491" s="198"/>
      <c r="I491" s="198"/>
      <c r="J491" s="198"/>
      <c r="K491" s="67"/>
    </row>
    <row r="492" spans="1:11" hidden="1">
      <c r="A492" s="198"/>
      <c r="B492" s="198"/>
      <c r="C492" s="198"/>
      <c r="D492" s="198"/>
      <c r="E492" s="198"/>
      <c r="F492" s="198"/>
      <c r="G492" s="198"/>
      <c r="H492" s="198"/>
      <c r="I492" s="198"/>
      <c r="J492" s="198"/>
      <c r="K492" s="67"/>
    </row>
    <row r="493" spans="1:11" hidden="1">
      <c r="A493" s="198"/>
      <c r="B493" s="198"/>
      <c r="C493" s="198"/>
      <c r="D493" s="198"/>
      <c r="E493" s="198"/>
      <c r="F493" s="198"/>
      <c r="G493" s="198"/>
      <c r="H493" s="198"/>
      <c r="I493" s="198"/>
      <c r="J493" s="198"/>
      <c r="K493" s="67"/>
    </row>
    <row r="494" spans="1:11" hidden="1">
      <c r="A494" s="198"/>
      <c r="B494" s="198"/>
      <c r="C494" s="198"/>
      <c r="D494" s="198"/>
      <c r="E494" s="198"/>
      <c r="F494" s="198"/>
      <c r="G494" s="198"/>
      <c r="H494" s="198"/>
      <c r="I494" s="198"/>
      <c r="J494" s="198"/>
      <c r="K494" s="67"/>
    </row>
    <row r="495" spans="1:11" hidden="1">
      <c r="A495" s="198"/>
      <c r="B495" s="198"/>
      <c r="C495" s="198"/>
      <c r="D495" s="198"/>
      <c r="E495" s="198"/>
      <c r="F495" s="198"/>
      <c r="G495" s="198"/>
      <c r="H495" s="198"/>
      <c r="I495" s="198"/>
      <c r="J495" s="198"/>
      <c r="K495" s="67"/>
    </row>
    <row r="496" spans="1:11" hidden="1">
      <c r="A496" s="198"/>
      <c r="B496" s="198"/>
      <c r="C496" s="198"/>
      <c r="D496" s="198"/>
      <c r="E496" s="198"/>
      <c r="F496" s="198"/>
      <c r="G496" s="198"/>
      <c r="H496" s="198"/>
      <c r="I496" s="198"/>
      <c r="J496" s="198"/>
      <c r="K496" s="67"/>
    </row>
    <row r="497" spans="1:11" hidden="1">
      <c r="A497" s="198"/>
      <c r="B497" s="198"/>
      <c r="C497" s="198"/>
      <c r="D497" s="198"/>
      <c r="E497" s="198"/>
      <c r="F497" s="198"/>
      <c r="G497" s="198"/>
      <c r="H497" s="198"/>
      <c r="I497" s="198"/>
      <c r="J497" s="198"/>
      <c r="K497" s="67"/>
    </row>
    <row r="498" spans="1:11" hidden="1">
      <c r="A498" s="198"/>
      <c r="B498" s="198"/>
      <c r="C498" s="198"/>
      <c r="D498" s="198"/>
      <c r="E498" s="198"/>
      <c r="F498" s="198"/>
      <c r="G498" s="198"/>
      <c r="H498" s="198"/>
      <c r="I498" s="198"/>
      <c r="J498" s="198"/>
      <c r="K498" s="67"/>
    </row>
    <row r="499" spans="1:11" hidden="1">
      <c r="A499" s="198"/>
      <c r="B499" s="198"/>
      <c r="C499" s="198"/>
      <c r="D499" s="198"/>
      <c r="E499" s="198"/>
      <c r="F499" s="198"/>
      <c r="G499" s="198"/>
      <c r="H499" s="198"/>
      <c r="I499" s="198"/>
      <c r="J499" s="198"/>
      <c r="K499" s="67"/>
    </row>
    <row r="500" spans="1:11" hidden="1">
      <c r="A500" s="198"/>
      <c r="B500" s="198"/>
      <c r="C500" s="198"/>
      <c r="D500" s="198"/>
      <c r="E500" s="198"/>
      <c r="F500" s="198"/>
      <c r="G500" s="198"/>
      <c r="H500" s="198"/>
      <c r="I500" s="198"/>
      <c r="J500" s="198"/>
      <c r="K500" s="67"/>
    </row>
    <row r="501" spans="1:11" hidden="1">
      <c r="A501" s="198"/>
      <c r="B501" s="198"/>
      <c r="C501" s="198"/>
      <c r="D501" s="198"/>
      <c r="E501" s="198"/>
      <c r="F501" s="198"/>
      <c r="G501" s="198"/>
      <c r="H501" s="198"/>
      <c r="I501" s="198"/>
      <c r="J501" s="198"/>
      <c r="K501" s="67"/>
    </row>
    <row r="502" spans="1:11" hidden="1">
      <c r="A502" s="198"/>
      <c r="B502" s="198"/>
      <c r="C502" s="198"/>
      <c r="D502" s="198"/>
      <c r="E502" s="198"/>
      <c r="F502" s="198"/>
      <c r="G502" s="198"/>
      <c r="H502" s="198"/>
      <c r="I502" s="198"/>
      <c r="J502" s="198"/>
      <c r="K502" s="67"/>
    </row>
    <row r="503" spans="1:11" hidden="1">
      <c r="A503" s="198"/>
      <c r="B503" s="198"/>
      <c r="C503" s="198"/>
      <c r="D503" s="198"/>
      <c r="E503" s="198"/>
      <c r="F503" s="198"/>
      <c r="G503" s="198"/>
      <c r="H503" s="198"/>
      <c r="I503" s="198"/>
      <c r="J503" s="198"/>
      <c r="K503" s="67"/>
    </row>
    <row r="504" spans="1:11" hidden="1">
      <c r="A504" s="198"/>
      <c r="B504" s="198"/>
      <c r="C504" s="198"/>
      <c r="D504" s="198"/>
      <c r="E504" s="198"/>
      <c r="F504" s="198"/>
      <c r="G504" s="198"/>
      <c r="H504" s="198"/>
      <c r="I504" s="198"/>
      <c r="J504" s="198"/>
      <c r="K504" s="67"/>
    </row>
    <row r="505" spans="1:11" hidden="1">
      <c r="A505" s="198"/>
      <c r="B505" s="198"/>
      <c r="C505" s="198"/>
      <c r="D505" s="198"/>
      <c r="E505" s="198"/>
      <c r="F505" s="198"/>
      <c r="G505" s="198"/>
      <c r="H505" s="198"/>
      <c r="I505" s="198"/>
      <c r="J505" s="198"/>
      <c r="K505" s="67"/>
    </row>
    <row r="506" spans="1:11" hidden="1">
      <c r="A506" s="198"/>
      <c r="B506" s="198"/>
      <c r="C506" s="198"/>
      <c r="D506" s="198"/>
      <c r="E506" s="198"/>
      <c r="F506" s="198"/>
      <c r="G506" s="198"/>
      <c r="H506" s="198"/>
      <c r="I506" s="198"/>
      <c r="J506" s="198"/>
      <c r="K506" s="67"/>
    </row>
    <row r="507" spans="1:11" hidden="1">
      <c r="A507" s="198"/>
      <c r="B507" s="198"/>
      <c r="C507" s="198"/>
      <c r="D507" s="198"/>
      <c r="E507" s="198"/>
      <c r="F507" s="198"/>
      <c r="G507" s="198"/>
      <c r="H507" s="198"/>
      <c r="I507" s="198"/>
      <c r="J507" s="198"/>
      <c r="K507" s="67"/>
    </row>
    <row r="508" spans="1:11" hidden="1">
      <c r="A508" s="198"/>
      <c r="B508" s="198"/>
      <c r="C508" s="198"/>
      <c r="D508" s="198"/>
      <c r="E508" s="198"/>
      <c r="F508" s="198"/>
      <c r="G508" s="198"/>
      <c r="H508" s="198"/>
      <c r="I508" s="198"/>
      <c r="J508" s="198"/>
      <c r="K508" s="67"/>
    </row>
    <row r="509" spans="1:11" hidden="1">
      <c r="A509" s="198"/>
      <c r="B509" s="198"/>
      <c r="C509" s="198"/>
      <c r="D509" s="198"/>
      <c r="E509" s="198"/>
      <c r="F509" s="198"/>
      <c r="G509" s="198"/>
      <c r="H509" s="198"/>
      <c r="I509" s="198"/>
      <c r="J509" s="198"/>
      <c r="K509" s="67"/>
    </row>
    <row r="510" spans="1:11" hidden="1">
      <c r="A510" s="198"/>
      <c r="B510" s="198"/>
      <c r="C510" s="198"/>
      <c r="D510" s="198"/>
      <c r="E510" s="198"/>
      <c r="F510" s="198"/>
      <c r="G510" s="198"/>
      <c r="H510" s="198"/>
      <c r="I510" s="198"/>
      <c r="J510" s="198"/>
      <c r="K510" s="67"/>
    </row>
    <row r="511" spans="1:11" hidden="1">
      <c r="A511" s="198"/>
      <c r="B511" s="198"/>
      <c r="C511" s="198"/>
      <c r="D511" s="198"/>
      <c r="E511" s="198"/>
      <c r="F511" s="198"/>
      <c r="G511" s="198"/>
      <c r="H511" s="198"/>
      <c r="I511" s="198"/>
      <c r="J511" s="198"/>
      <c r="K511" s="67"/>
    </row>
    <row r="512" spans="1:11" hidden="1">
      <c r="A512" s="198"/>
      <c r="B512" s="198"/>
      <c r="C512" s="198"/>
      <c r="D512" s="198"/>
      <c r="E512" s="198"/>
      <c r="F512" s="198"/>
      <c r="G512" s="198"/>
      <c r="H512" s="198"/>
      <c r="I512" s="198"/>
      <c r="J512" s="198"/>
      <c r="K512" s="67"/>
    </row>
    <row r="513" spans="1:11" hidden="1">
      <c r="A513" s="198"/>
      <c r="B513" s="198"/>
      <c r="C513" s="198"/>
      <c r="D513" s="198"/>
      <c r="E513" s="198"/>
      <c r="F513" s="198"/>
      <c r="G513" s="198"/>
      <c r="H513" s="198"/>
      <c r="I513" s="198"/>
      <c r="J513" s="198"/>
      <c r="K513" s="67"/>
    </row>
    <row r="514" spans="1:11" hidden="1">
      <c r="A514" s="198"/>
      <c r="B514" s="198"/>
      <c r="C514" s="198"/>
      <c r="D514" s="198"/>
      <c r="E514" s="198"/>
      <c r="F514" s="198"/>
      <c r="G514" s="198"/>
      <c r="H514" s="198"/>
      <c r="I514" s="198"/>
      <c r="J514" s="198"/>
      <c r="K514" s="67"/>
    </row>
    <row r="515" spans="1:11" hidden="1">
      <c r="A515" s="198"/>
      <c r="B515" s="198"/>
      <c r="C515" s="198"/>
      <c r="D515" s="198"/>
      <c r="E515" s="198"/>
      <c r="F515" s="198"/>
      <c r="G515" s="198"/>
      <c r="H515" s="198"/>
      <c r="I515" s="198"/>
      <c r="J515" s="198"/>
      <c r="K515" s="67"/>
    </row>
    <row r="516" spans="1:11" hidden="1">
      <c r="A516" s="198"/>
      <c r="B516" s="198"/>
      <c r="C516" s="198"/>
      <c r="D516" s="198"/>
      <c r="E516" s="198"/>
      <c r="F516" s="198"/>
      <c r="G516" s="198"/>
      <c r="H516" s="198"/>
      <c r="I516" s="198"/>
      <c r="J516" s="198"/>
      <c r="K516" s="67"/>
    </row>
    <row r="517" spans="1:11" hidden="1">
      <c r="A517" s="198"/>
      <c r="B517" s="198"/>
      <c r="C517" s="198"/>
      <c r="D517" s="198"/>
      <c r="E517" s="198"/>
      <c r="F517" s="198"/>
      <c r="G517" s="198"/>
      <c r="H517" s="198"/>
      <c r="I517" s="198"/>
      <c r="J517" s="198"/>
      <c r="K517" s="67"/>
    </row>
    <row r="518" spans="1:11" hidden="1">
      <c r="A518" s="198"/>
      <c r="B518" s="198"/>
      <c r="C518" s="198"/>
      <c r="D518" s="198"/>
      <c r="E518" s="198"/>
      <c r="F518" s="198"/>
      <c r="G518" s="198"/>
      <c r="H518" s="198"/>
      <c r="I518" s="198"/>
      <c r="J518" s="198"/>
      <c r="K518" s="67"/>
    </row>
    <row r="519" spans="1:11" hidden="1">
      <c r="A519" s="198"/>
      <c r="B519" s="198"/>
      <c r="C519" s="198"/>
      <c r="D519" s="198"/>
      <c r="E519" s="198"/>
      <c r="F519" s="198"/>
      <c r="G519" s="198"/>
      <c r="H519" s="198"/>
      <c r="I519" s="198"/>
      <c r="J519" s="198"/>
      <c r="K519" s="67"/>
    </row>
    <row r="520" spans="1:11" hidden="1">
      <c r="A520" s="198"/>
      <c r="B520" s="198"/>
      <c r="C520" s="198"/>
      <c r="D520" s="198"/>
      <c r="E520" s="198"/>
      <c r="F520" s="198"/>
      <c r="G520" s="198"/>
      <c r="H520" s="198"/>
      <c r="I520" s="198"/>
      <c r="J520" s="198"/>
      <c r="K520" s="67"/>
    </row>
    <row r="521" spans="1:11" hidden="1">
      <c r="A521" s="198"/>
      <c r="B521" s="198"/>
      <c r="C521" s="198"/>
      <c r="D521" s="198"/>
      <c r="E521" s="198"/>
      <c r="F521" s="198"/>
      <c r="G521" s="198"/>
      <c r="H521" s="198"/>
      <c r="I521" s="198"/>
      <c r="J521" s="198"/>
      <c r="K521" s="67"/>
    </row>
    <row r="522" spans="1:11" hidden="1">
      <c r="A522" s="198"/>
      <c r="B522" s="198"/>
      <c r="C522" s="198"/>
      <c r="D522" s="198"/>
      <c r="E522" s="198"/>
      <c r="F522" s="198"/>
      <c r="G522" s="198"/>
      <c r="H522" s="198"/>
      <c r="I522" s="198"/>
      <c r="J522" s="198"/>
      <c r="K522" s="67"/>
    </row>
    <row r="523" spans="1:11" hidden="1">
      <c r="A523" s="198"/>
      <c r="B523" s="198"/>
      <c r="C523" s="198"/>
      <c r="D523" s="198"/>
      <c r="E523" s="198"/>
      <c r="F523" s="198"/>
      <c r="G523" s="198"/>
      <c r="H523" s="198"/>
      <c r="I523" s="198"/>
      <c r="J523" s="198"/>
      <c r="K523" s="67"/>
    </row>
    <row r="524" spans="1:11" hidden="1">
      <c r="A524" s="198"/>
      <c r="B524" s="198"/>
      <c r="C524" s="198"/>
      <c r="D524" s="198"/>
      <c r="E524" s="198"/>
      <c r="F524" s="198"/>
      <c r="G524" s="198"/>
      <c r="H524" s="198"/>
      <c r="I524" s="198"/>
      <c r="J524" s="198"/>
      <c r="K524" s="67"/>
    </row>
    <row r="525" spans="1:11" hidden="1">
      <c r="A525" s="198"/>
      <c r="B525" s="198"/>
      <c r="C525" s="198"/>
      <c r="D525" s="198"/>
      <c r="E525" s="198"/>
      <c r="F525" s="198"/>
      <c r="G525" s="198"/>
      <c r="H525" s="198"/>
      <c r="I525" s="198"/>
      <c r="J525" s="198"/>
      <c r="K525" s="67"/>
    </row>
    <row r="526" spans="1:11" hidden="1">
      <c r="A526" s="198"/>
      <c r="B526" s="198"/>
      <c r="C526" s="198"/>
      <c r="D526" s="198"/>
      <c r="E526" s="198"/>
      <c r="F526" s="198"/>
      <c r="G526" s="198"/>
      <c r="H526" s="198"/>
      <c r="I526" s="198"/>
      <c r="J526" s="198"/>
      <c r="K526" s="67"/>
    </row>
    <row r="527" spans="1:11" hidden="1">
      <c r="A527" s="198"/>
      <c r="B527" s="198"/>
      <c r="C527" s="198"/>
      <c r="D527" s="198"/>
      <c r="E527" s="198"/>
      <c r="F527" s="198"/>
      <c r="G527" s="198"/>
      <c r="H527" s="198"/>
      <c r="I527" s="198"/>
      <c r="J527" s="198"/>
      <c r="K527" s="67"/>
    </row>
    <row r="528" spans="1:11" hidden="1">
      <c r="A528" s="198"/>
      <c r="B528" s="198"/>
      <c r="C528" s="198"/>
      <c r="D528" s="198"/>
      <c r="E528" s="198"/>
      <c r="F528" s="198"/>
      <c r="G528" s="198"/>
      <c r="H528" s="198"/>
      <c r="I528" s="198"/>
      <c r="J528" s="198"/>
      <c r="K528" s="67"/>
    </row>
    <row r="529" spans="1:11" hidden="1">
      <c r="A529" s="198"/>
      <c r="B529" s="198"/>
      <c r="C529" s="198"/>
      <c r="D529" s="198"/>
      <c r="E529" s="198"/>
      <c r="F529" s="198"/>
      <c r="G529" s="198"/>
      <c r="H529" s="198"/>
      <c r="I529" s="198"/>
      <c r="J529" s="198"/>
      <c r="K529" s="67"/>
    </row>
    <row r="530" spans="1:11" hidden="1">
      <c r="A530" s="198"/>
      <c r="B530" s="198"/>
      <c r="C530" s="198"/>
      <c r="D530" s="198"/>
      <c r="E530" s="198"/>
      <c r="F530" s="198"/>
      <c r="G530" s="198"/>
      <c r="H530" s="198"/>
      <c r="I530" s="198"/>
      <c r="J530" s="198"/>
      <c r="K530" s="67"/>
    </row>
    <row r="531" spans="1:11" hidden="1">
      <c r="A531" s="198"/>
      <c r="B531" s="198"/>
      <c r="C531" s="198"/>
      <c r="D531" s="198"/>
      <c r="E531" s="198"/>
      <c r="F531" s="198"/>
      <c r="G531" s="198"/>
      <c r="H531" s="198"/>
      <c r="I531" s="198"/>
      <c r="J531" s="198"/>
      <c r="K531" s="67"/>
    </row>
    <row r="532" spans="1:11" hidden="1">
      <c r="A532" s="198"/>
      <c r="B532" s="198"/>
      <c r="C532" s="198"/>
      <c r="D532" s="198"/>
      <c r="E532" s="198"/>
      <c r="F532" s="198"/>
      <c r="G532" s="198"/>
      <c r="H532" s="198"/>
      <c r="I532" s="198"/>
      <c r="J532" s="198"/>
      <c r="K532" s="67"/>
    </row>
    <row r="533" spans="1:11" hidden="1">
      <c r="A533" s="198"/>
      <c r="B533" s="198"/>
      <c r="C533" s="198"/>
      <c r="D533" s="198"/>
      <c r="E533" s="198"/>
      <c r="F533" s="198"/>
      <c r="G533" s="198"/>
      <c r="H533" s="198"/>
      <c r="I533" s="198"/>
      <c r="J533" s="198"/>
      <c r="K533" s="67"/>
    </row>
    <row r="534" spans="1:11" hidden="1">
      <c r="A534" s="198"/>
      <c r="B534" s="198"/>
      <c r="C534" s="198"/>
      <c r="D534" s="198"/>
      <c r="E534" s="198"/>
      <c r="F534" s="198"/>
      <c r="G534" s="198"/>
      <c r="H534" s="198"/>
      <c r="I534" s="198"/>
      <c r="J534" s="198"/>
      <c r="K534" s="67"/>
    </row>
    <row r="535" spans="1:11" hidden="1">
      <c r="A535" s="198"/>
      <c r="B535" s="198"/>
      <c r="C535" s="198"/>
      <c r="D535" s="198"/>
      <c r="E535" s="198"/>
      <c r="F535" s="198"/>
      <c r="G535" s="198"/>
      <c r="H535" s="198"/>
      <c r="I535" s="198"/>
      <c r="J535" s="198"/>
      <c r="K535" s="67"/>
    </row>
    <row r="536" spans="1:11" hidden="1">
      <c r="A536" s="198"/>
      <c r="B536" s="198"/>
      <c r="C536" s="198"/>
      <c r="D536" s="198"/>
      <c r="E536" s="198"/>
      <c r="F536" s="198"/>
      <c r="G536" s="198"/>
      <c r="H536" s="198"/>
      <c r="I536" s="198"/>
      <c r="J536" s="198"/>
      <c r="K536" s="67"/>
    </row>
    <row r="537" spans="1:11" hidden="1">
      <c r="A537" s="198"/>
      <c r="B537" s="198"/>
      <c r="C537" s="198"/>
      <c r="D537" s="198"/>
      <c r="E537" s="198"/>
      <c r="F537" s="198"/>
      <c r="G537" s="198"/>
      <c r="H537" s="198"/>
      <c r="I537" s="198"/>
      <c r="J537" s="198"/>
      <c r="K537" s="67"/>
    </row>
    <row r="538" spans="1:11" hidden="1">
      <c r="A538" s="198"/>
      <c r="B538" s="198"/>
      <c r="C538" s="198"/>
      <c r="D538" s="198"/>
      <c r="E538" s="198"/>
      <c r="F538" s="198"/>
      <c r="G538" s="198"/>
      <c r="H538" s="198"/>
      <c r="I538" s="198"/>
      <c r="J538" s="198"/>
      <c r="K538" s="67"/>
    </row>
    <row r="539" spans="1:11" hidden="1">
      <c r="A539" s="198"/>
      <c r="B539" s="198"/>
      <c r="C539" s="198"/>
      <c r="D539" s="198"/>
      <c r="E539" s="198"/>
      <c r="F539" s="198"/>
      <c r="G539" s="198"/>
      <c r="H539" s="198"/>
      <c r="I539" s="198"/>
      <c r="J539" s="198"/>
      <c r="K539" s="67"/>
    </row>
    <row r="540" spans="1:11" hidden="1">
      <c r="A540" s="198"/>
      <c r="B540" s="198"/>
      <c r="C540" s="198"/>
      <c r="D540" s="198"/>
      <c r="E540" s="198"/>
      <c r="F540" s="198"/>
      <c r="G540" s="198"/>
      <c r="H540" s="198"/>
      <c r="I540" s="198"/>
      <c r="J540" s="198"/>
      <c r="K540" s="67"/>
    </row>
    <row r="541" spans="1:11" hidden="1">
      <c r="A541" s="198"/>
      <c r="B541" s="198"/>
      <c r="C541" s="198"/>
      <c r="D541" s="198"/>
      <c r="E541" s="198"/>
      <c r="F541" s="198"/>
      <c r="G541" s="198"/>
      <c r="H541" s="198"/>
      <c r="I541" s="198"/>
      <c r="J541" s="198"/>
      <c r="K541" s="67"/>
    </row>
    <row r="542" spans="1:11" hidden="1">
      <c r="A542" s="198"/>
      <c r="B542" s="198"/>
      <c r="C542" s="198"/>
      <c r="D542" s="198"/>
      <c r="E542" s="198"/>
      <c r="F542" s="198"/>
      <c r="G542" s="198"/>
      <c r="H542" s="198"/>
      <c r="I542" s="198"/>
      <c r="J542" s="198"/>
      <c r="K542" s="67"/>
    </row>
    <row r="543" spans="1:11" hidden="1">
      <c r="A543" s="198"/>
      <c r="B543" s="198"/>
      <c r="C543" s="198"/>
      <c r="D543" s="198"/>
      <c r="E543" s="198"/>
      <c r="F543" s="198"/>
      <c r="G543" s="198"/>
      <c r="H543" s="198"/>
      <c r="I543" s="198"/>
      <c r="J543" s="198"/>
      <c r="K543" s="67"/>
    </row>
    <row r="544" spans="1:11" hidden="1">
      <c r="A544" s="198"/>
      <c r="B544" s="198"/>
      <c r="C544" s="198"/>
      <c r="D544" s="198"/>
      <c r="E544" s="198"/>
      <c r="F544" s="198"/>
      <c r="G544" s="198"/>
      <c r="H544" s="198"/>
      <c r="I544" s="198"/>
      <c r="J544" s="198"/>
      <c r="K544" s="67"/>
    </row>
    <row r="545" spans="1:11" hidden="1">
      <c r="A545" s="198"/>
      <c r="B545" s="198"/>
      <c r="C545" s="198"/>
      <c r="D545" s="198"/>
      <c r="E545" s="198"/>
      <c r="F545" s="198"/>
      <c r="G545" s="198"/>
      <c r="H545" s="198"/>
      <c r="I545" s="198"/>
      <c r="J545" s="198"/>
      <c r="K545" s="67"/>
    </row>
    <row r="546" spans="1:11" hidden="1">
      <c r="A546" s="198"/>
      <c r="B546" s="198"/>
      <c r="C546" s="198"/>
      <c r="D546" s="198"/>
      <c r="E546" s="198"/>
      <c r="F546" s="198"/>
      <c r="G546" s="198"/>
      <c r="H546" s="198"/>
      <c r="I546" s="198"/>
      <c r="J546" s="198"/>
      <c r="K546" s="67"/>
    </row>
    <row r="547" spans="1:11" hidden="1">
      <c r="A547" s="198"/>
      <c r="B547" s="198"/>
      <c r="C547" s="198"/>
      <c r="D547" s="198"/>
      <c r="E547" s="198"/>
      <c r="F547" s="198"/>
      <c r="G547" s="198"/>
      <c r="H547" s="198"/>
      <c r="I547" s="198"/>
      <c r="J547" s="198"/>
      <c r="K547" s="67"/>
    </row>
    <row r="548" spans="1:11" hidden="1">
      <c r="A548" s="198"/>
      <c r="B548" s="198"/>
      <c r="C548" s="198"/>
      <c r="D548" s="198"/>
      <c r="E548" s="198"/>
      <c r="F548" s="198"/>
      <c r="G548" s="198"/>
      <c r="H548" s="198"/>
      <c r="I548" s="198"/>
      <c r="J548" s="198"/>
      <c r="K548" s="67"/>
    </row>
    <row r="549" spans="1:11" hidden="1">
      <c r="A549" s="198"/>
      <c r="B549" s="198"/>
      <c r="C549" s="198"/>
      <c r="D549" s="198"/>
      <c r="E549" s="198"/>
      <c r="F549" s="198"/>
      <c r="G549" s="198"/>
      <c r="H549" s="198"/>
      <c r="I549" s="198"/>
      <c r="J549" s="198"/>
      <c r="K549" s="67"/>
    </row>
    <row r="550" spans="1:11" hidden="1">
      <c r="A550" s="198"/>
      <c r="B550" s="198"/>
      <c r="C550" s="198"/>
      <c r="D550" s="198"/>
      <c r="E550" s="198"/>
      <c r="F550" s="198"/>
      <c r="G550" s="198"/>
      <c r="H550" s="198"/>
      <c r="I550" s="198"/>
      <c r="J550" s="198"/>
      <c r="K550" s="67"/>
    </row>
    <row r="551" spans="1:11" hidden="1">
      <c r="A551" s="198"/>
      <c r="B551" s="198"/>
      <c r="C551" s="198"/>
      <c r="D551" s="198"/>
      <c r="E551" s="198"/>
      <c r="F551" s="198"/>
      <c r="G551" s="198"/>
      <c r="H551" s="198"/>
      <c r="I551" s="198"/>
      <c r="J551" s="198"/>
      <c r="K551" s="67"/>
    </row>
    <row r="552" spans="1:11" hidden="1">
      <c r="A552" s="198"/>
      <c r="B552" s="198"/>
      <c r="C552" s="198"/>
      <c r="D552" s="198"/>
      <c r="E552" s="198"/>
      <c r="F552" s="198"/>
      <c r="G552" s="198"/>
      <c r="H552" s="198"/>
      <c r="I552" s="198"/>
      <c r="J552" s="198"/>
      <c r="K552" s="67"/>
    </row>
    <row r="553" spans="1:11" hidden="1">
      <c r="A553" s="198"/>
      <c r="B553" s="198"/>
      <c r="C553" s="198"/>
      <c r="D553" s="198"/>
      <c r="E553" s="198"/>
      <c r="F553" s="198"/>
      <c r="G553" s="198"/>
      <c r="H553" s="198"/>
      <c r="I553" s="198"/>
      <c r="J553" s="198"/>
      <c r="K553" s="67"/>
    </row>
    <row r="554" spans="1:11" hidden="1">
      <c r="A554" s="198"/>
      <c r="B554" s="198"/>
      <c r="C554" s="198"/>
      <c r="D554" s="198"/>
      <c r="E554" s="198"/>
      <c r="F554" s="198"/>
      <c r="G554" s="198"/>
      <c r="H554" s="198"/>
      <c r="I554" s="198"/>
      <c r="J554" s="198"/>
      <c r="K554" s="67"/>
    </row>
    <row r="555" spans="1:11" hidden="1">
      <c r="A555" s="198"/>
      <c r="B555" s="198"/>
      <c r="C555" s="198"/>
      <c r="D555" s="198"/>
      <c r="E555" s="198"/>
      <c r="F555" s="198"/>
      <c r="G555" s="198"/>
      <c r="H555" s="198"/>
      <c r="I555" s="198"/>
      <c r="J555" s="198"/>
      <c r="K555" s="67"/>
    </row>
    <row r="556" spans="1:11" hidden="1">
      <c r="A556" s="198"/>
      <c r="B556" s="198"/>
      <c r="C556" s="198"/>
      <c r="D556" s="198"/>
      <c r="E556" s="198"/>
      <c r="F556" s="198"/>
      <c r="G556" s="198"/>
      <c r="H556" s="198"/>
      <c r="I556" s="198"/>
      <c r="J556" s="198"/>
      <c r="K556" s="67"/>
    </row>
    <row r="557" spans="1:11" hidden="1">
      <c r="A557" s="198"/>
      <c r="B557" s="198"/>
      <c r="C557" s="198"/>
      <c r="D557" s="198"/>
      <c r="E557" s="198"/>
      <c r="F557" s="198"/>
      <c r="G557" s="198"/>
      <c r="H557" s="198"/>
      <c r="I557" s="198"/>
      <c r="J557" s="198"/>
      <c r="K557" s="67"/>
    </row>
    <row r="558" spans="1:11" hidden="1">
      <c r="A558" s="198"/>
      <c r="B558" s="198"/>
      <c r="C558" s="198"/>
      <c r="D558" s="198"/>
      <c r="E558" s="198"/>
      <c r="F558" s="198"/>
      <c r="G558" s="198"/>
      <c r="H558" s="198"/>
      <c r="I558" s="198"/>
      <c r="J558" s="198"/>
      <c r="K558" s="67"/>
    </row>
    <row r="559" spans="1:11" hidden="1">
      <c r="A559" s="198"/>
      <c r="B559" s="198"/>
      <c r="C559" s="198"/>
      <c r="D559" s="198"/>
      <c r="E559" s="198"/>
      <c r="F559" s="198"/>
      <c r="G559" s="198"/>
      <c r="H559" s="198"/>
      <c r="I559" s="198"/>
      <c r="J559" s="198"/>
      <c r="K559" s="67"/>
    </row>
    <row r="560" spans="1:11" hidden="1">
      <c r="A560" s="198"/>
      <c r="B560" s="198"/>
      <c r="C560" s="198"/>
      <c r="D560" s="198"/>
      <c r="E560" s="198"/>
      <c r="F560" s="198"/>
      <c r="G560" s="198"/>
      <c r="H560" s="198"/>
      <c r="I560" s="198"/>
      <c r="J560" s="198"/>
      <c r="K560" s="67"/>
    </row>
    <row r="561" spans="1:11" hidden="1">
      <c r="A561" s="198"/>
      <c r="B561" s="198"/>
      <c r="C561" s="198"/>
      <c r="D561" s="198"/>
      <c r="E561" s="198"/>
      <c r="F561" s="198"/>
      <c r="G561" s="198"/>
      <c r="H561" s="198"/>
      <c r="I561" s="198"/>
      <c r="J561" s="198"/>
      <c r="K561" s="67"/>
    </row>
    <row r="562" spans="1:11" hidden="1">
      <c r="A562" s="198"/>
      <c r="B562" s="198"/>
      <c r="C562" s="198"/>
      <c r="D562" s="198"/>
      <c r="E562" s="198"/>
      <c r="F562" s="198"/>
      <c r="G562" s="198"/>
      <c r="H562" s="198"/>
      <c r="I562" s="198"/>
      <c r="J562" s="198"/>
      <c r="K562" s="67"/>
    </row>
    <row r="563" spans="1:11" hidden="1">
      <c r="A563" s="198"/>
      <c r="B563" s="198"/>
      <c r="C563" s="198"/>
      <c r="D563" s="198"/>
      <c r="E563" s="198"/>
      <c r="F563" s="198"/>
      <c r="G563" s="198"/>
      <c r="H563" s="198"/>
      <c r="I563" s="198"/>
      <c r="J563" s="198"/>
      <c r="K563" s="67"/>
    </row>
    <row r="564" spans="1:11" hidden="1">
      <c r="A564" s="198"/>
      <c r="B564" s="198"/>
      <c r="C564" s="198"/>
      <c r="D564" s="198"/>
      <c r="E564" s="198"/>
      <c r="F564" s="198"/>
      <c r="G564" s="198"/>
      <c r="H564" s="198"/>
      <c r="I564" s="198"/>
      <c r="J564" s="198"/>
      <c r="K564" s="67"/>
    </row>
    <row r="565" spans="1:11" hidden="1">
      <c r="A565" s="198"/>
      <c r="B565" s="198"/>
      <c r="C565" s="198"/>
      <c r="D565" s="198"/>
      <c r="E565" s="198"/>
      <c r="F565" s="198"/>
      <c r="G565" s="198"/>
      <c r="H565" s="198"/>
      <c r="I565" s="198"/>
      <c r="J565" s="198"/>
      <c r="K565" s="67"/>
    </row>
    <row r="566" spans="1:11" hidden="1">
      <c r="A566" s="198"/>
      <c r="B566" s="198"/>
      <c r="C566" s="198"/>
      <c r="D566" s="198"/>
      <c r="E566" s="198"/>
      <c r="F566" s="198"/>
      <c r="G566" s="198"/>
      <c r="H566" s="198"/>
      <c r="I566" s="198"/>
      <c r="J566" s="198"/>
      <c r="K566" s="67"/>
    </row>
    <row r="567" spans="1:11" hidden="1">
      <c r="A567" s="198"/>
      <c r="B567" s="198"/>
      <c r="C567" s="198"/>
      <c r="D567" s="198"/>
      <c r="E567" s="198"/>
      <c r="F567" s="198"/>
      <c r="G567" s="198"/>
      <c r="H567" s="198"/>
      <c r="I567" s="198"/>
      <c r="J567" s="198"/>
      <c r="K567" s="67"/>
    </row>
    <row r="568" spans="1:11" hidden="1">
      <c r="A568" s="198"/>
      <c r="B568" s="198"/>
      <c r="C568" s="198"/>
      <c r="D568" s="198"/>
      <c r="E568" s="198"/>
      <c r="F568" s="198"/>
      <c r="G568" s="198"/>
      <c r="H568" s="198"/>
      <c r="I568" s="198"/>
      <c r="J568" s="198"/>
      <c r="K568" s="67"/>
    </row>
    <row r="569" spans="1:11" hidden="1">
      <c r="A569" s="198"/>
      <c r="B569" s="198"/>
      <c r="C569" s="198"/>
      <c r="D569" s="198"/>
      <c r="E569" s="198"/>
      <c r="F569" s="198"/>
      <c r="G569" s="198"/>
      <c r="H569" s="198"/>
      <c r="I569" s="198"/>
      <c r="J569" s="198"/>
      <c r="K569" s="67"/>
    </row>
    <row r="570" spans="1:11" hidden="1">
      <c r="A570" s="198"/>
      <c r="B570" s="198"/>
      <c r="C570" s="198"/>
      <c r="D570" s="198"/>
      <c r="E570" s="198"/>
      <c r="F570" s="198"/>
      <c r="G570" s="198"/>
      <c r="H570" s="198"/>
      <c r="I570" s="198"/>
      <c r="J570" s="198"/>
      <c r="K570" s="67"/>
    </row>
    <row r="571" spans="1:11" hidden="1">
      <c r="A571" s="198"/>
      <c r="B571" s="198"/>
      <c r="C571" s="198"/>
      <c r="D571" s="198"/>
      <c r="E571" s="198"/>
      <c r="F571" s="198"/>
      <c r="G571" s="198"/>
      <c r="H571" s="198"/>
      <c r="I571" s="198"/>
      <c r="J571" s="198"/>
      <c r="K571" s="67"/>
    </row>
    <row r="572" spans="1:11" hidden="1">
      <c r="A572" s="198"/>
      <c r="B572" s="198"/>
      <c r="C572" s="198"/>
      <c r="D572" s="198"/>
      <c r="E572" s="198"/>
      <c r="F572" s="198"/>
      <c r="G572" s="198"/>
      <c r="H572" s="198"/>
      <c r="I572" s="198"/>
      <c r="J572" s="198"/>
      <c r="K572" s="67"/>
    </row>
    <row r="573" spans="1:11" hidden="1">
      <c r="A573" s="198"/>
      <c r="B573" s="198"/>
      <c r="C573" s="198"/>
      <c r="D573" s="198"/>
      <c r="E573" s="198"/>
      <c r="F573" s="198"/>
      <c r="G573" s="198"/>
      <c r="H573" s="198"/>
      <c r="I573" s="198"/>
      <c r="J573" s="198"/>
      <c r="K573" s="67"/>
    </row>
    <row r="574" spans="1:11" hidden="1">
      <c r="A574" s="198"/>
      <c r="B574" s="198"/>
      <c r="C574" s="198"/>
      <c r="D574" s="198"/>
      <c r="E574" s="198"/>
      <c r="F574" s="198"/>
      <c r="G574" s="198"/>
      <c r="H574" s="198"/>
      <c r="I574" s="198"/>
      <c r="J574" s="198"/>
      <c r="K574" s="67"/>
    </row>
    <row r="575" spans="1:11" hidden="1">
      <c r="A575" s="198"/>
      <c r="B575" s="198"/>
      <c r="C575" s="198"/>
      <c r="D575" s="198"/>
      <c r="E575" s="198"/>
      <c r="F575" s="198"/>
      <c r="G575" s="198"/>
      <c r="H575" s="198"/>
      <c r="I575" s="198"/>
      <c r="J575" s="198"/>
      <c r="K575" s="67"/>
    </row>
    <row r="576" spans="1:11" hidden="1">
      <c r="A576" s="198"/>
      <c r="B576" s="198"/>
      <c r="C576" s="198"/>
      <c r="D576" s="198"/>
      <c r="E576" s="198"/>
      <c r="F576" s="198"/>
      <c r="G576" s="198"/>
      <c r="H576" s="198"/>
      <c r="I576" s="198"/>
      <c r="J576" s="198"/>
      <c r="K576" s="67"/>
    </row>
    <row r="577" spans="1:11" hidden="1">
      <c r="A577" s="198"/>
      <c r="B577" s="198"/>
      <c r="C577" s="198"/>
      <c r="D577" s="198"/>
      <c r="E577" s="198"/>
      <c r="F577" s="198"/>
      <c r="G577" s="198"/>
      <c r="H577" s="198"/>
      <c r="I577" s="198"/>
      <c r="J577" s="198"/>
      <c r="K577" s="67"/>
    </row>
    <row r="578" spans="1:11" hidden="1">
      <c r="A578" s="198"/>
      <c r="B578" s="198"/>
      <c r="C578" s="198"/>
      <c r="D578" s="198"/>
      <c r="E578" s="198"/>
      <c r="F578" s="198"/>
      <c r="G578" s="198"/>
      <c r="H578" s="198"/>
      <c r="I578" s="198"/>
      <c r="J578" s="198"/>
      <c r="K578" s="67"/>
    </row>
    <row r="579" spans="1:11" hidden="1">
      <c r="A579" s="198"/>
      <c r="B579" s="198"/>
      <c r="C579" s="198"/>
      <c r="D579" s="198"/>
      <c r="E579" s="198"/>
      <c r="F579" s="198"/>
      <c r="G579" s="198"/>
      <c r="H579" s="198"/>
      <c r="I579" s="198"/>
      <c r="J579" s="198"/>
      <c r="K579" s="67"/>
    </row>
    <row r="580" spans="1:11" hidden="1">
      <c r="A580" s="198"/>
      <c r="B580" s="198"/>
      <c r="C580" s="198"/>
      <c r="D580" s="198"/>
      <c r="E580" s="198"/>
      <c r="F580" s="198"/>
      <c r="G580" s="198"/>
      <c r="H580" s="198"/>
      <c r="I580" s="198"/>
      <c r="J580" s="198"/>
      <c r="K580" s="67"/>
    </row>
    <row r="581" spans="1:11" hidden="1">
      <c r="A581" s="198"/>
      <c r="B581" s="198"/>
      <c r="C581" s="198"/>
      <c r="D581" s="198"/>
      <c r="E581" s="198"/>
      <c r="F581" s="198"/>
      <c r="G581" s="198"/>
      <c r="H581" s="198"/>
      <c r="I581" s="198"/>
      <c r="J581" s="198"/>
      <c r="K581" s="67"/>
    </row>
    <row r="582" spans="1:11" hidden="1">
      <c r="A582" s="198"/>
      <c r="B582" s="198"/>
      <c r="C582" s="198"/>
      <c r="D582" s="198"/>
      <c r="E582" s="198"/>
      <c r="F582" s="198"/>
      <c r="G582" s="198"/>
      <c r="H582" s="198"/>
      <c r="I582" s="198"/>
      <c r="J582" s="198"/>
      <c r="K582" s="67"/>
    </row>
    <row r="583" spans="1:11" hidden="1">
      <c r="A583" s="198"/>
      <c r="B583" s="198"/>
      <c r="C583" s="198"/>
      <c r="D583" s="198"/>
      <c r="E583" s="198"/>
      <c r="F583" s="198"/>
      <c r="G583" s="198"/>
      <c r="H583" s="198"/>
      <c r="I583" s="198"/>
      <c r="J583" s="198"/>
      <c r="K583" s="67"/>
    </row>
    <row r="584" spans="1:11" hidden="1">
      <c r="A584" s="198"/>
      <c r="B584" s="198"/>
      <c r="C584" s="198"/>
      <c r="D584" s="198"/>
      <c r="E584" s="198"/>
      <c r="F584" s="198"/>
      <c r="G584" s="198"/>
      <c r="H584" s="198"/>
      <c r="I584" s="198"/>
      <c r="J584" s="198"/>
      <c r="K584" s="67"/>
    </row>
    <row r="585" spans="1:11" hidden="1">
      <c r="A585" s="198"/>
      <c r="B585" s="198"/>
      <c r="C585" s="198"/>
      <c r="D585" s="198"/>
      <c r="E585" s="198"/>
      <c r="F585" s="198"/>
      <c r="G585" s="198"/>
      <c r="H585" s="198"/>
      <c r="I585" s="198"/>
      <c r="J585" s="198"/>
      <c r="K585" s="67"/>
    </row>
    <row r="586" spans="1:11" hidden="1">
      <c r="A586" s="198"/>
      <c r="B586" s="198"/>
      <c r="C586" s="198"/>
      <c r="D586" s="198"/>
      <c r="E586" s="198"/>
      <c r="F586" s="198"/>
      <c r="G586" s="198"/>
      <c r="H586" s="198"/>
      <c r="I586" s="198"/>
      <c r="J586" s="198"/>
      <c r="K586" s="67"/>
    </row>
    <row r="587" spans="1:11" hidden="1">
      <c r="A587" s="198"/>
      <c r="B587" s="198"/>
      <c r="C587" s="198"/>
      <c r="D587" s="198"/>
      <c r="E587" s="198"/>
      <c r="F587" s="198"/>
      <c r="G587" s="198"/>
      <c r="H587" s="198"/>
      <c r="I587" s="198"/>
      <c r="J587" s="198"/>
      <c r="K587" s="67"/>
    </row>
    <row r="588" spans="1:11" hidden="1">
      <c r="A588" s="198"/>
      <c r="B588" s="198"/>
      <c r="C588" s="198"/>
      <c r="D588" s="198"/>
      <c r="E588" s="198"/>
      <c r="F588" s="198"/>
      <c r="G588" s="198"/>
      <c r="H588" s="198"/>
      <c r="I588" s="198"/>
      <c r="J588" s="198"/>
      <c r="K588" s="67"/>
    </row>
    <row r="589" spans="1:11" hidden="1">
      <c r="A589" s="198"/>
      <c r="B589" s="198"/>
      <c r="C589" s="198"/>
      <c r="D589" s="198"/>
      <c r="E589" s="198"/>
      <c r="F589" s="198"/>
      <c r="G589" s="198"/>
      <c r="H589" s="198"/>
      <c r="I589" s="198"/>
      <c r="J589" s="198"/>
      <c r="K589" s="67"/>
    </row>
    <row r="590" spans="1:11" hidden="1">
      <c r="A590" s="198"/>
      <c r="B590" s="198"/>
      <c r="C590" s="198"/>
      <c r="D590" s="198"/>
      <c r="E590" s="198"/>
      <c r="F590" s="198"/>
      <c r="G590" s="198"/>
      <c r="H590" s="198"/>
      <c r="I590" s="198"/>
      <c r="J590" s="198"/>
      <c r="K590" s="67"/>
    </row>
    <row r="591" spans="1:11" hidden="1">
      <c r="A591" s="198"/>
      <c r="B591" s="198"/>
      <c r="C591" s="198"/>
      <c r="D591" s="198"/>
      <c r="E591" s="198"/>
      <c r="F591" s="198"/>
      <c r="G591" s="198"/>
      <c r="H591" s="198"/>
      <c r="I591" s="198"/>
      <c r="J591" s="198"/>
      <c r="K591" s="67"/>
    </row>
    <row r="592" spans="1:11" hidden="1">
      <c r="A592" s="198"/>
      <c r="B592" s="198"/>
      <c r="C592" s="198"/>
      <c r="D592" s="198"/>
      <c r="E592" s="198"/>
      <c r="F592" s="198"/>
      <c r="G592" s="198"/>
      <c r="H592" s="198"/>
      <c r="I592" s="198"/>
      <c r="J592" s="198"/>
      <c r="K592" s="67"/>
    </row>
    <row r="593" spans="1:11" hidden="1">
      <c r="A593" s="198"/>
      <c r="B593" s="198"/>
      <c r="C593" s="198"/>
      <c r="D593" s="198"/>
      <c r="E593" s="198"/>
      <c r="F593" s="198"/>
      <c r="G593" s="198"/>
      <c r="H593" s="198"/>
      <c r="I593" s="198"/>
      <c r="J593" s="198"/>
      <c r="K593" s="67"/>
    </row>
    <row r="594" spans="1:11" hidden="1">
      <c r="A594" s="198"/>
      <c r="B594" s="198"/>
      <c r="C594" s="198"/>
      <c r="D594" s="198"/>
      <c r="E594" s="198"/>
      <c r="F594" s="198"/>
      <c r="G594" s="198"/>
      <c r="H594" s="198"/>
      <c r="I594" s="198"/>
      <c r="J594" s="198"/>
      <c r="K594" s="67"/>
    </row>
    <row r="595" spans="1:11" hidden="1">
      <c r="A595" s="198"/>
      <c r="B595" s="198"/>
      <c r="C595" s="198"/>
      <c r="D595" s="198"/>
      <c r="E595" s="198"/>
      <c r="F595" s="198"/>
      <c r="G595" s="198"/>
      <c r="H595" s="198"/>
      <c r="I595" s="198"/>
      <c r="J595" s="198"/>
      <c r="K595" s="67"/>
    </row>
    <row r="596" spans="1:11" hidden="1">
      <c r="A596" s="198"/>
      <c r="B596" s="198"/>
      <c r="C596" s="198"/>
      <c r="D596" s="198"/>
      <c r="E596" s="198"/>
      <c r="F596" s="198"/>
      <c r="G596" s="198"/>
      <c r="H596" s="198"/>
      <c r="I596" s="198"/>
      <c r="J596" s="198"/>
      <c r="K596" s="67"/>
    </row>
    <row r="597" spans="1:11" hidden="1">
      <c r="A597" s="198"/>
      <c r="B597" s="198"/>
      <c r="C597" s="198"/>
      <c r="D597" s="198"/>
      <c r="E597" s="198"/>
      <c r="F597" s="198"/>
      <c r="G597" s="198"/>
      <c r="H597" s="198"/>
      <c r="I597" s="198"/>
      <c r="J597" s="198"/>
      <c r="K597" s="67"/>
    </row>
    <row r="598" spans="1:11" hidden="1">
      <c r="A598" s="198"/>
      <c r="B598" s="198"/>
      <c r="C598" s="198"/>
      <c r="D598" s="198"/>
      <c r="E598" s="198"/>
      <c r="F598" s="198"/>
      <c r="G598" s="198"/>
      <c r="H598" s="198"/>
      <c r="I598" s="198"/>
      <c r="J598" s="198"/>
      <c r="K598" s="67"/>
    </row>
    <row r="599" spans="1:11" hidden="1">
      <c r="A599" s="198"/>
      <c r="B599" s="198"/>
      <c r="C599" s="198"/>
      <c r="D599" s="198"/>
      <c r="E599" s="198"/>
      <c r="F599" s="198"/>
      <c r="G599" s="198"/>
      <c r="H599" s="198"/>
      <c r="I599" s="198"/>
      <c r="J599" s="198"/>
      <c r="K599" s="67"/>
    </row>
    <row r="600" spans="1:11" hidden="1">
      <c r="A600" s="198"/>
      <c r="B600" s="198"/>
      <c r="C600" s="198"/>
      <c r="D600" s="198"/>
      <c r="E600" s="198"/>
      <c r="F600" s="198"/>
      <c r="G600" s="198"/>
      <c r="H600" s="198"/>
      <c r="I600" s="198"/>
      <c r="J600" s="198"/>
      <c r="K600" s="67"/>
    </row>
    <row r="601" spans="1:11" hidden="1">
      <c r="A601" s="198"/>
      <c r="B601" s="198"/>
      <c r="C601" s="198"/>
      <c r="D601" s="198"/>
      <c r="E601" s="198"/>
      <c r="F601" s="198"/>
      <c r="G601" s="198"/>
      <c r="H601" s="198"/>
      <c r="I601" s="198"/>
      <c r="J601" s="198"/>
      <c r="K601" s="67"/>
    </row>
    <row r="602" spans="1:11" hidden="1">
      <c r="A602" s="198"/>
      <c r="B602" s="198"/>
      <c r="C602" s="198"/>
      <c r="D602" s="198"/>
      <c r="E602" s="198"/>
      <c r="F602" s="198"/>
      <c r="G602" s="198"/>
      <c r="H602" s="198"/>
      <c r="I602" s="198"/>
      <c r="J602" s="198"/>
      <c r="K602" s="67"/>
    </row>
    <row r="603" spans="1:11" hidden="1">
      <c r="A603" s="198"/>
      <c r="B603" s="198"/>
      <c r="C603" s="198"/>
      <c r="D603" s="198"/>
      <c r="E603" s="198"/>
      <c r="F603" s="198"/>
      <c r="G603" s="198"/>
      <c r="H603" s="198"/>
      <c r="I603" s="198"/>
      <c r="J603" s="198"/>
      <c r="K603" s="67"/>
    </row>
    <row r="604" spans="1:11" hidden="1">
      <c r="A604" s="198"/>
      <c r="B604" s="198"/>
      <c r="C604" s="198"/>
      <c r="D604" s="198"/>
      <c r="E604" s="198"/>
      <c r="F604" s="198"/>
      <c r="G604" s="198"/>
      <c r="H604" s="198"/>
      <c r="I604" s="198"/>
      <c r="J604" s="198"/>
      <c r="K604" s="67"/>
    </row>
    <row r="605" spans="1:11" hidden="1">
      <c r="A605" s="198"/>
      <c r="B605" s="198"/>
      <c r="C605" s="198"/>
      <c r="D605" s="198"/>
      <c r="E605" s="198"/>
      <c r="F605" s="198"/>
      <c r="G605" s="198"/>
      <c r="H605" s="198"/>
      <c r="I605" s="198"/>
      <c r="J605" s="198"/>
      <c r="K605" s="67"/>
    </row>
    <row r="606" spans="1:11" hidden="1">
      <c r="A606" s="198"/>
      <c r="B606" s="198"/>
      <c r="C606" s="198"/>
      <c r="D606" s="198"/>
      <c r="E606" s="198"/>
      <c r="F606" s="198"/>
      <c r="G606" s="198"/>
      <c r="H606" s="198"/>
      <c r="I606" s="198"/>
      <c r="J606" s="198"/>
      <c r="K606" s="67"/>
    </row>
    <row r="607" spans="1:11" hidden="1">
      <c r="A607" s="198"/>
      <c r="B607" s="198"/>
      <c r="C607" s="198"/>
      <c r="D607" s="198"/>
      <c r="E607" s="198"/>
      <c r="F607" s="198"/>
      <c r="G607" s="198"/>
      <c r="H607" s="198"/>
      <c r="I607" s="198"/>
      <c r="J607" s="198"/>
      <c r="K607" s="67"/>
    </row>
    <row r="608" spans="1:11" hidden="1">
      <c r="A608" s="198"/>
      <c r="B608" s="198"/>
      <c r="C608" s="198"/>
      <c r="D608" s="198"/>
      <c r="E608" s="198"/>
      <c r="F608" s="198"/>
      <c r="G608" s="198"/>
      <c r="H608" s="198"/>
      <c r="I608" s="198"/>
      <c r="J608" s="198"/>
      <c r="K608" s="67"/>
    </row>
    <row r="609" spans="1:11" hidden="1">
      <c r="A609" s="198"/>
      <c r="B609" s="198"/>
      <c r="C609" s="198"/>
      <c r="D609" s="198"/>
      <c r="E609" s="198"/>
      <c r="F609" s="198"/>
      <c r="G609" s="198"/>
      <c r="H609" s="198"/>
      <c r="I609" s="198"/>
      <c r="J609" s="198"/>
      <c r="K609" s="67"/>
    </row>
    <row r="610" spans="1:11" hidden="1">
      <c r="A610" s="198"/>
      <c r="B610" s="198"/>
      <c r="C610" s="198"/>
      <c r="D610" s="198"/>
      <c r="E610" s="198"/>
      <c r="F610" s="198"/>
      <c r="G610" s="198"/>
      <c r="H610" s="198"/>
      <c r="I610" s="198"/>
      <c r="J610" s="198"/>
      <c r="K610" s="67"/>
    </row>
    <row r="611" spans="1:11" hidden="1">
      <c r="A611" s="198"/>
      <c r="B611" s="198"/>
      <c r="C611" s="198"/>
      <c r="D611" s="198"/>
      <c r="E611" s="198"/>
      <c r="F611" s="198"/>
      <c r="G611" s="198"/>
      <c r="H611" s="198"/>
      <c r="I611" s="198"/>
      <c r="J611" s="198"/>
      <c r="K611" s="67"/>
    </row>
    <row r="612" spans="1:11" hidden="1">
      <c r="A612" s="198"/>
      <c r="B612" s="198"/>
      <c r="C612" s="198"/>
      <c r="D612" s="198"/>
      <c r="E612" s="198"/>
      <c r="F612" s="198"/>
      <c r="G612" s="198"/>
      <c r="H612" s="198"/>
      <c r="I612" s="198"/>
      <c r="J612" s="198"/>
      <c r="K612" s="67"/>
    </row>
    <row r="613" spans="1:11" hidden="1">
      <c r="A613" s="198"/>
      <c r="B613" s="198"/>
      <c r="C613" s="198"/>
      <c r="D613" s="198"/>
      <c r="E613" s="198"/>
      <c r="F613" s="198"/>
      <c r="G613" s="198"/>
      <c r="H613" s="198"/>
      <c r="I613" s="198"/>
      <c r="J613" s="198"/>
      <c r="K613" s="67"/>
    </row>
    <row r="614" spans="1:11" hidden="1">
      <c r="A614" s="198"/>
      <c r="B614" s="198"/>
      <c r="C614" s="198"/>
      <c r="D614" s="198"/>
      <c r="E614" s="198"/>
      <c r="F614" s="198"/>
      <c r="G614" s="198"/>
      <c r="H614" s="198"/>
      <c r="I614" s="198"/>
      <c r="J614" s="198"/>
      <c r="K614" s="67"/>
    </row>
    <row r="615" spans="1:11" hidden="1">
      <c r="A615" s="198"/>
      <c r="B615" s="198"/>
      <c r="C615" s="198"/>
      <c r="D615" s="198"/>
      <c r="E615" s="198"/>
      <c r="F615" s="198"/>
      <c r="G615" s="198"/>
      <c r="H615" s="198"/>
      <c r="I615" s="198"/>
      <c r="J615" s="198"/>
      <c r="K615" s="67"/>
    </row>
    <row r="616" spans="1:11" hidden="1">
      <c r="A616" s="198"/>
      <c r="B616" s="198"/>
      <c r="C616" s="198"/>
      <c r="D616" s="198"/>
      <c r="E616" s="198"/>
      <c r="F616" s="198"/>
      <c r="G616" s="198"/>
      <c r="H616" s="198"/>
      <c r="I616" s="198"/>
      <c r="J616" s="198"/>
      <c r="K616" s="67"/>
    </row>
    <row r="617" spans="1:11" hidden="1">
      <c r="A617" s="198"/>
      <c r="B617" s="198"/>
      <c r="C617" s="198"/>
      <c r="D617" s="198"/>
      <c r="E617" s="198"/>
      <c r="F617" s="198"/>
      <c r="G617" s="198"/>
      <c r="H617" s="198"/>
      <c r="I617" s="198"/>
      <c r="J617" s="198"/>
      <c r="K617" s="67"/>
    </row>
    <row r="618" spans="1:11" hidden="1">
      <c r="A618" s="198"/>
      <c r="B618" s="198"/>
      <c r="C618" s="198"/>
      <c r="D618" s="198"/>
      <c r="E618" s="198"/>
      <c r="F618" s="198"/>
      <c r="G618" s="198"/>
      <c r="H618" s="198"/>
      <c r="I618" s="198"/>
      <c r="J618" s="198"/>
      <c r="K618" s="67"/>
    </row>
    <row r="619" spans="1:11" hidden="1">
      <c r="A619" s="198"/>
      <c r="B619" s="198"/>
      <c r="C619" s="198"/>
      <c r="D619" s="198"/>
      <c r="E619" s="198"/>
      <c r="F619" s="198"/>
      <c r="G619" s="198"/>
      <c r="H619" s="198"/>
      <c r="I619" s="198"/>
      <c r="J619" s="198"/>
      <c r="K619" s="67"/>
    </row>
    <row r="620" spans="1:11" hidden="1">
      <c r="A620" s="198"/>
      <c r="B620" s="198"/>
      <c r="C620" s="198"/>
      <c r="D620" s="198"/>
      <c r="E620" s="198"/>
      <c r="F620" s="198"/>
      <c r="G620" s="198"/>
      <c r="H620" s="198"/>
      <c r="I620" s="198"/>
      <c r="J620" s="198"/>
      <c r="K620" s="67"/>
    </row>
    <row r="621" spans="1:11" hidden="1">
      <c r="A621" s="198"/>
      <c r="B621" s="198"/>
      <c r="C621" s="198"/>
      <c r="D621" s="198"/>
      <c r="E621" s="198"/>
      <c r="F621" s="198"/>
      <c r="G621" s="198"/>
      <c r="H621" s="198"/>
      <c r="I621" s="198"/>
      <c r="J621" s="198"/>
      <c r="K621" s="67"/>
    </row>
    <row r="622" spans="1:11" hidden="1">
      <c r="A622" s="198"/>
      <c r="B622" s="198"/>
      <c r="C622" s="198"/>
      <c r="D622" s="198"/>
      <c r="E622" s="198"/>
      <c r="F622" s="198"/>
      <c r="G622" s="198"/>
      <c r="H622" s="198"/>
      <c r="I622" s="198"/>
      <c r="J622" s="198"/>
      <c r="K622" s="67"/>
    </row>
    <row r="623" spans="1:11" hidden="1">
      <c r="A623" s="198"/>
      <c r="B623" s="198"/>
      <c r="C623" s="198"/>
      <c r="D623" s="198"/>
      <c r="E623" s="198"/>
      <c r="F623" s="198"/>
      <c r="G623" s="198"/>
      <c r="H623" s="198"/>
      <c r="I623" s="198"/>
      <c r="J623" s="198"/>
      <c r="K623" s="67"/>
    </row>
    <row r="624" spans="1:11" hidden="1">
      <c r="A624" s="198"/>
      <c r="B624" s="198"/>
      <c r="C624" s="198"/>
      <c r="D624" s="198"/>
      <c r="E624" s="198"/>
      <c r="F624" s="198"/>
      <c r="G624" s="198"/>
      <c r="H624" s="198"/>
      <c r="I624" s="198"/>
      <c r="J624" s="198"/>
      <c r="K624" s="67"/>
    </row>
    <row r="625" spans="1:11" hidden="1">
      <c r="A625" s="198"/>
      <c r="B625" s="198"/>
      <c r="C625" s="198"/>
      <c r="D625" s="198"/>
      <c r="E625" s="198"/>
      <c r="F625" s="198"/>
      <c r="G625" s="198"/>
      <c r="H625" s="198"/>
      <c r="I625" s="198"/>
      <c r="J625" s="198"/>
      <c r="K625" s="67"/>
    </row>
    <row r="626" spans="1:11" hidden="1">
      <c r="A626" s="198"/>
      <c r="B626" s="198"/>
      <c r="C626" s="198"/>
      <c r="D626" s="198"/>
      <c r="E626" s="198"/>
      <c r="F626" s="198"/>
      <c r="G626" s="198"/>
      <c r="H626" s="198"/>
      <c r="I626" s="198"/>
      <c r="J626" s="198"/>
      <c r="K626" s="67"/>
    </row>
    <row r="627" spans="1:11" hidden="1">
      <c r="A627" s="198"/>
      <c r="B627" s="198"/>
      <c r="C627" s="198"/>
      <c r="D627" s="198"/>
      <c r="E627" s="198"/>
      <c r="F627" s="198"/>
      <c r="G627" s="198"/>
      <c r="H627" s="198"/>
      <c r="I627" s="198"/>
      <c r="J627" s="198"/>
      <c r="K627" s="67"/>
    </row>
    <row r="628" spans="1:11" hidden="1">
      <c r="A628" s="198"/>
      <c r="B628" s="198"/>
      <c r="C628" s="198"/>
      <c r="D628" s="198"/>
      <c r="E628" s="198"/>
      <c r="F628" s="198"/>
      <c r="G628" s="198"/>
      <c r="H628" s="198"/>
      <c r="I628" s="198"/>
      <c r="J628" s="198"/>
      <c r="K628" s="67"/>
    </row>
    <row r="629" spans="1:11" hidden="1">
      <c r="A629" s="198"/>
      <c r="B629" s="198"/>
      <c r="C629" s="198"/>
      <c r="D629" s="198"/>
      <c r="E629" s="198"/>
      <c r="F629" s="198"/>
      <c r="G629" s="198"/>
      <c r="H629" s="198"/>
      <c r="I629" s="198"/>
      <c r="J629" s="198"/>
      <c r="K629" s="67"/>
    </row>
    <row r="630" spans="1:11" hidden="1">
      <c r="A630" s="198"/>
      <c r="B630" s="198"/>
      <c r="C630" s="198"/>
      <c r="D630" s="198"/>
      <c r="E630" s="198"/>
      <c r="F630" s="198"/>
      <c r="G630" s="198"/>
      <c r="H630" s="198"/>
      <c r="I630" s="198"/>
      <c r="J630" s="198"/>
      <c r="K630" s="67"/>
    </row>
    <row r="631" spans="1:11" hidden="1">
      <c r="A631" s="198"/>
      <c r="B631" s="198"/>
      <c r="C631" s="198"/>
      <c r="D631" s="198"/>
      <c r="E631" s="198"/>
      <c r="F631" s="198"/>
      <c r="G631" s="198"/>
      <c r="H631" s="198"/>
      <c r="I631" s="198"/>
      <c r="J631" s="198"/>
      <c r="K631" s="67"/>
    </row>
    <row r="632" spans="1:11" hidden="1">
      <c r="A632" s="198"/>
      <c r="B632" s="198"/>
      <c r="C632" s="198"/>
      <c r="D632" s="198"/>
      <c r="E632" s="198"/>
      <c r="F632" s="198"/>
      <c r="G632" s="198"/>
      <c r="H632" s="198"/>
      <c r="I632" s="198"/>
      <c r="J632" s="198"/>
      <c r="K632" s="67"/>
    </row>
    <row r="633" spans="1:11" hidden="1">
      <c r="A633" s="198"/>
      <c r="B633" s="198"/>
      <c r="C633" s="198"/>
      <c r="D633" s="198"/>
      <c r="E633" s="198"/>
      <c r="F633" s="198"/>
      <c r="G633" s="198"/>
      <c r="H633" s="198"/>
      <c r="I633" s="198"/>
      <c r="J633" s="198"/>
      <c r="K633" s="67"/>
    </row>
    <row r="634" spans="1:11" hidden="1">
      <c r="A634" s="198"/>
      <c r="B634" s="198"/>
      <c r="C634" s="198"/>
      <c r="D634" s="198"/>
      <c r="E634" s="198"/>
      <c r="F634" s="198"/>
      <c r="G634" s="198"/>
      <c r="H634" s="198"/>
      <c r="I634" s="198"/>
      <c r="J634" s="198"/>
      <c r="K634" s="67"/>
    </row>
    <row r="635" spans="1:11" hidden="1">
      <c r="A635" s="198"/>
      <c r="B635" s="198"/>
      <c r="C635" s="198"/>
      <c r="D635" s="198"/>
      <c r="E635" s="198"/>
      <c r="F635" s="198"/>
      <c r="G635" s="198"/>
      <c r="H635" s="198"/>
      <c r="I635" s="198"/>
      <c r="J635" s="198"/>
      <c r="K635" s="67"/>
    </row>
    <row r="636" spans="1:11" hidden="1">
      <c r="A636" s="198"/>
      <c r="B636" s="198"/>
      <c r="C636" s="198"/>
      <c r="D636" s="198"/>
      <c r="E636" s="198"/>
      <c r="F636" s="198"/>
      <c r="G636" s="198"/>
      <c r="H636" s="198"/>
      <c r="I636" s="198"/>
      <c r="J636" s="198"/>
      <c r="K636" s="67"/>
    </row>
    <row r="637" spans="1:11" hidden="1">
      <c r="A637" s="198"/>
      <c r="B637" s="198"/>
      <c r="C637" s="198"/>
      <c r="D637" s="198"/>
      <c r="E637" s="198"/>
      <c r="F637" s="198"/>
      <c r="G637" s="198"/>
      <c r="H637" s="198"/>
      <c r="I637" s="198"/>
      <c r="J637" s="198"/>
      <c r="K637" s="67"/>
    </row>
    <row r="638" spans="1:11" hidden="1">
      <c r="A638" s="198"/>
      <c r="B638" s="198"/>
      <c r="C638" s="198"/>
      <c r="D638" s="198"/>
      <c r="E638" s="198"/>
      <c r="F638" s="198"/>
      <c r="G638" s="198"/>
      <c r="H638" s="198"/>
      <c r="I638" s="198"/>
      <c r="J638" s="198"/>
      <c r="K638" s="67"/>
    </row>
    <row r="639" spans="1:11" hidden="1">
      <c r="A639" s="198"/>
      <c r="B639" s="198"/>
      <c r="C639" s="198"/>
      <c r="D639" s="198"/>
      <c r="E639" s="198"/>
      <c r="F639" s="198"/>
      <c r="G639" s="198"/>
      <c r="H639" s="198"/>
      <c r="I639" s="198"/>
      <c r="J639" s="198"/>
      <c r="K639" s="67"/>
    </row>
    <row r="640" spans="1:11" hidden="1">
      <c r="A640" s="198"/>
      <c r="B640" s="198"/>
      <c r="C640" s="198"/>
      <c r="D640" s="198"/>
      <c r="E640" s="198"/>
      <c r="F640" s="198"/>
      <c r="G640" s="198"/>
      <c r="H640" s="198"/>
      <c r="I640" s="198"/>
      <c r="J640" s="198"/>
      <c r="K640" s="67"/>
    </row>
    <row r="641" spans="1:11" hidden="1">
      <c r="A641" s="198"/>
      <c r="B641" s="198"/>
      <c r="C641" s="198"/>
      <c r="D641" s="198"/>
      <c r="E641" s="198"/>
      <c r="F641" s="198"/>
      <c r="G641" s="198"/>
      <c r="H641" s="198"/>
      <c r="I641" s="198"/>
      <c r="J641" s="198"/>
      <c r="K641" s="67"/>
    </row>
    <row r="642" spans="1:11" hidden="1">
      <c r="A642" s="198"/>
      <c r="B642" s="198"/>
      <c r="C642" s="198"/>
      <c r="D642" s="198"/>
      <c r="E642" s="198"/>
      <c r="F642" s="198"/>
      <c r="G642" s="198"/>
      <c r="H642" s="198"/>
      <c r="I642" s="198"/>
      <c r="J642" s="198"/>
      <c r="K642" s="67"/>
    </row>
    <row r="643" spans="1:11" hidden="1">
      <c r="A643" s="198"/>
      <c r="B643" s="198"/>
      <c r="C643" s="198"/>
      <c r="D643" s="198"/>
      <c r="E643" s="198"/>
      <c r="F643" s="198"/>
      <c r="G643" s="198"/>
      <c r="H643" s="198"/>
      <c r="I643" s="198"/>
      <c r="J643" s="198"/>
      <c r="K643" s="67"/>
    </row>
    <row r="644" spans="1:11" hidden="1">
      <c r="A644" s="198"/>
      <c r="B644" s="198"/>
      <c r="C644" s="198"/>
      <c r="D644" s="198"/>
      <c r="E644" s="198"/>
      <c r="F644" s="198"/>
      <c r="G644" s="198"/>
      <c r="H644" s="198"/>
      <c r="I644" s="198"/>
      <c r="J644" s="198"/>
      <c r="K644" s="67"/>
    </row>
    <row r="645" spans="1:11" hidden="1">
      <c r="A645" s="198"/>
      <c r="B645" s="198"/>
      <c r="C645" s="198"/>
      <c r="D645" s="198"/>
      <c r="E645" s="198"/>
      <c r="F645" s="198"/>
      <c r="G645" s="198"/>
      <c r="H645" s="198"/>
      <c r="I645" s="198"/>
      <c r="J645" s="198"/>
      <c r="K645" s="67"/>
    </row>
    <row r="646" spans="1:11" hidden="1">
      <c r="A646" s="198"/>
      <c r="B646" s="198"/>
      <c r="C646" s="198"/>
      <c r="D646" s="198"/>
      <c r="E646" s="198"/>
      <c r="F646" s="198"/>
      <c r="G646" s="198"/>
      <c r="H646" s="198"/>
      <c r="I646" s="198"/>
      <c r="J646" s="198"/>
      <c r="K646" s="67"/>
    </row>
    <row r="647" spans="1:11" hidden="1">
      <c r="A647" s="198"/>
      <c r="B647" s="198"/>
      <c r="C647" s="198"/>
      <c r="D647" s="198"/>
      <c r="E647" s="198"/>
      <c r="F647" s="198"/>
      <c r="G647" s="198"/>
      <c r="H647" s="198"/>
      <c r="I647" s="198"/>
      <c r="J647" s="198"/>
      <c r="K647" s="67"/>
    </row>
    <row r="648" spans="1:11" hidden="1">
      <c r="A648" s="198"/>
      <c r="B648" s="198"/>
      <c r="C648" s="198"/>
      <c r="D648" s="198"/>
      <c r="E648" s="198"/>
      <c r="F648" s="198"/>
      <c r="G648" s="198"/>
      <c r="H648" s="198"/>
      <c r="I648" s="198"/>
      <c r="J648" s="198"/>
      <c r="K648" s="67"/>
    </row>
    <row r="649" spans="1:11" hidden="1">
      <c r="A649" s="198"/>
      <c r="B649" s="198"/>
      <c r="C649" s="198"/>
      <c r="D649" s="198"/>
      <c r="E649" s="198"/>
      <c r="F649" s="198"/>
      <c r="G649" s="198"/>
      <c r="H649" s="198"/>
      <c r="I649" s="198"/>
      <c r="J649" s="198"/>
      <c r="K649" s="67"/>
    </row>
    <row r="650" spans="1:11" hidden="1">
      <c r="A650" s="198"/>
      <c r="B650" s="198"/>
      <c r="C650" s="198"/>
      <c r="D650" s="198"/>
      <c r="E650" s="198"/>
      <c r="F650" s="198"/>
      <c r="G650" s="198"/>
      <c r="H650" s="198"/>
      <c r="I650" s="198"/>
      <c r="J650" s="198"/>
      <c r="K650" s="67"/>
    </row>
    <row r="651" spans="1:11" hidden="1">
      <c r="A651" s="198"/>
      <c r="B651" s="198"/>
      <c r="C651" s="198"/>
      <c r="D651" s="198"/>
      <c r="E651" s="198"/>
      <c r="F651" s="198"/>
      <c r="G651" s="198"/>
      <c r="H651" s="198"/>
      <c r="I651" s="198"/>
      <c r="J651" s="198"/>
      <c r="K651" s="67"/>
    </row>
    <row r="652" spans="1:11" hidden="1">
      <c r="A652" s="198"/>
      <c r="B652" s="198"/>
      <c r="C652" s="198"/>
      <c r="D652" s="198"/>
      <c r="E652" s="198"/>
      <c r="F652" s="198"/>
      <c r="G652" s="198"/>
      <c r="H652" s="198"/>
      <c r="I652" s="198"/>
      <c r="J652" s="198"/>
      <c r="K652" s="67"/>
    </row>
    <row r="653" spans="1:11" hidden="1">
      <c r="A653" s="198"/>
      <c r="B653" s="198"/>
      <c r="C653" s="198"/>
      <c r="D653" s="198"/>
      <c r="E653" s="198"/>
      <c r="F653" s="198"/>
      <c r="G653" s="198"/>
      <c r="H653" s="198"/>
      <c r="I653" s="198"/>
      <c r="J653" s="198"/>
      <c r="K653" s="67"/>
    </row>
    <row r="654" spans="1:11" hidden="1">
      <c r="A654" s="198"/>
      <c r="B654" s="198"/>
      <c r="C654" s="198"/>
      <c r="D654" s="198"/>
      <c r="E654" s="198"/>
      <c r="F654" s="198"/>
      <c r="G654" s="198"/>
      <c r="H654" s="198"/>
      <c r="I654" s="198"/>
      <c r="J654" s="198"/>
      <c r="K654" s="67"/>
    </row>
    <row r="655" spans="1:11" hidden="1">
      <c r="A655" s="198"/>
      <c r="B655" s="198"/>
      <c r="C655" s="198"/>
      <c r="D655" s="198"/>
      <c r="E655" s="198"/>
      <c r="F655" s="198"/>
      <c r="G655" s="198"/>
      <c r="H655" s="198"/>
      <c r="I655" s="198"/>
      <c r="J655" s="198"/>
      <c r="K655" s="67"/>
    </row>
    <row r="656" spans="1:11" hidden="1">
      <c r="A656" s="198"/>
      <c r="B656" s="198"/>
      <c r="C656" s="198"/>
      <c r="D656" s="198"/>
      <c r="E656" s="198"/>
      <c r="F656" s="198"/>
      <c r="G656" s="198"/>
      <c r="H656" s="198"/>
      <c r="I656" s="198"/>
      <c r="J656" s="198"/>
      <c r="K656" s="67"/>
    </row>
    <row r="657" spans="1:11" hidden="1">
      <c r="A657" s="198"/>
      <c r="B657" s="198"/>
      <c r="C657" s="198"/>
      <c r="D657" s="198"/>
      <c r="E657" s="198"/>
      <c r="F657" s="198"/>
      <c r="G657" s="198"/>
      <c r="H657" s="198"/>
      <c r="I657" s="198"/>
      <c r="J657" s="198"/>
      <c r="K657" s="67"/>
    </row>
    <row r="658" spans="1:11" hidden="1">
      <c r="A658" s="198"/>
      <c r="B658" s="198"/>
      <c r="C658" s="198"/>
      <c r="D658" s="198"/>
      <c r="E658" s="198"/>
      <c r="F658" s="198"/>
      <c r="G658" s="198"/>
      <c r="H658" s="198"/>
      <c r="I658" s="198"/>
      <c r="J658" s="198"/>
      <c r="K658" s="67"/>
    </row>
    <row r="659" spans="1:11" hidden="1">
      <c r="A659" s="198"/>
      <c r="B659" s="198"/>
      <c r="C659" s="198"/>
      <c r="D659" s="198"/>
      <c r="E659" s="198"/>
      <c r="F659" s="198"/>
      <c r="G659" s="198"/>
      <c r="H659" s="198"/>
      <c r="I659" s="198"/>
      <c r="J659" s="198"/>
      <c r="K659" s="67"/>
    </row>
    <row r="660" spans="1:11" hidden="1">
      <c r="A660" s="198"/>
      <c r="B660" s="198"/>
      <c r="C660" s="198"/>
      <c r="D660" s="198"/>
      <c r="E660" s="198"/>
      <c r="F660" s="198"/>
      <c r="G660" s="198"/>
      <c r="H660" s="198"/>
      <c r="I660" s="198"/>
      <c r="J660" s="198"/>
      <c r="K660" s="67"/>
    </row>
    <row r="661" spans="1:11" hidden="1">
      <c r="A661" s="200"/>
      <c r="B661" s="200"/>
      <c r="C661" s="200"/>
      <c r="D661" s="200"/>
      <c r="E661" s="200"/>
      <c r="F661" s="200"/>
      <c r="G661" s="200"/>
      <c r="H661" s="200"/>
      <c r="I661" s="200"/>
      <c r="J661" s="200"/>
      <c r="K661" s="67"/>
    </row>
    <row r="662" spans="1:11" hidden="1">
      <c r="A662" s="200"/>
      <c r="B662" s="200"/>
      <c r="C662" s="200"/>
      <c r="D662" s="200"/>
      <c r="E662" s="200"/>
      <c r="F662" s="200"/>
      <c r="G662" s="200"/>
      <c r="H662" s="200"/>
      <c r="I662" s="200"/>
      <c r="J662" s="200"/>
      <c r="K662" s="67"/>
    </row>
    <row r="663" spans="1:11" hidden="1"/>
    <row r="664" spans="1:11" hidden="1"/>
    <row r="665" spans="1:11" hidden="1"/>
  </sheetData>
  <sheetProtection password="C3AA" sheet="1" objects="1" scenarios="1"/>
  <mergeCells count="2">
    <mergeCell ref="A1:J1"/>
    <mergeCell ref="A10:J10"/>
  </mergeCells>
  <hyperlinks>
    <hyperlink ref="A1:J1" location="CONTENTS!A1" display="Notes"/>
  </hyperlinks>
  <pageMargins left="0.51181102362204722" right="0" top="0.51181102362204722" bottom="0.51181102362204722" header="0.31496062992125984" footer="0.31496062992125984"/>
  <pageSetup paperSize="9" scale="55" orientation="portrait" r:id="rId1"/>
  <headerFooter>
    <oddFooter>&amp;F&amp;RPage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A84"/>
  <sheetViews>
    <sheetView zoomScale="80" zoomScaleNormal="80" workbookViewId="0">
      <selection activeCell="D4" sqref="D4"/>
    </sheetView>
  </sheetViews>
  <sheetFormatPr defaultColWidth="0" defaultRowHeight="12.5" zeroHeight="1"/>
  <cols>
    <col min="1" max="1" width="10.69921875" style="433" customWidth="1"/>
    <col min="2" max="2" width="3.796875" style="433" customWidth="1"/>
    <col min="3" max="3" width="10.69921875" style="433" customWidth="1"/>
    <col min="4" max="4" width="16.19921875" style="433" customWidth="1"/>
    <col min="5" max="5" width="10.69921875" style="433" customWidth="1"/>
    <col min="6" max="6" width="17.796875" style="433" customWidth="1"/>
    <col min="7" max="7" width="10.69921875" style="433" customWidth="1"/>
    <col min="8" max="8" width="16.19921875" style="433" customWidth="1"/>
    <col min="9" max="9" width="17" style="433" bestFit="1" customWidth="1"/>
    <col min="10" max="10" width="10.69921875" style="433" customWidth="1"/>
    <col min="11" max="11" width="16.69921875" style="433" bestFit="1" customWidth="1"/>
    <col min="12" max="12" width="18.5" style="433" customWidth="1"/>
    <col min="13" max="13" width="3.5" style="433" customWidth="1"/>
    <col min="14" max="14" width="6.69921875" style="433" customWidth="1"/>
    <col min="15" max="15" width="3.5" style="433" customWidth="1"/>
    <col min="16" max="16" width="16.19921875" style="433" customWidth="1"/>
    <col min="17" max="18" width="10.69921875" style="433" customWidth="1"/>
    <col min="19" max="19" width="13.5" style="433" customWidth="1"/>
    <col min="20" max="20" width="10.69921875" style="433" customWidth="1"/>
    <col min="21" max="21" width="23.296875" style="433" customWidth="1"/>
    <col min="22" max="22" width="15.19921875" style="433" customWidth="1"/>
    <col min="23" max="23" width="13.5" style="433" customWidth="1"/>
    <col min="24" max="24" width="16.69921875" style="433" bestFit="1" customWidth="1"/>
    <col min="25" max="25" width="19.19921875" style="433" bestFit="1" customWidth="1"/>
    <col min="26" max="26" width="5.19921875" style="433" customWidth="1"/>
    <col min="27" max="27" width="5.796875" style="433" customWidth="1"/>
    <col min="28" max="28" width="5.296875" style="433" customWidth="1"/>
    <col min="29" max="32" width="10.69921875" style="433" customWidth="1"/>
    <col min="33" max="33" width="13.5" style="433" customWidth="1"/>
    <col min="34" max="34" width="14.5" style="433" customWidth="1"/>
    <col min="35" max="35" width="13.796875" style="433" customWidth="1"/>
    <col min="36" max="36" width="13.296875" style="433" customWidth="1"/>
    <col min="37" max="37" width="16.69921875" style="433" bestFit="1" customWidth="1"/>
    <col min="38" max="38" width="14.796875" style="433" bestFit="1" customWidth="1"/>
    <col min="39" max="39" width="5.296875" style="433" customWidth="1"/>
    <col min="40" max="40" width="6" style="433" customWidth="1"/>
    <col min="41" max="41" width="5.69921875" style="433" customWidth="1"/>
    <col min="42" max="45" width="10.69921875" style="433" customWidth="1"/>
    <col min="46" max="46" width="13.5" style="433" customWidth="1"/>
    <col min="47" max="47" width="14.5" style="433" customWidth="1"/>
    <col min="48" max="48" width="13.796875" style="433" customWidth="1"/>
    <col min="49" max="50" width="13.296875" style="433" customWidth="1"/>
    <col min="51" max="51" width="12.296875" style="433" customWidth="1"/>
    <col min="52" max="52" width="6.69921875" style="433" customWidth="1"/>
    <col min="53" max="53" width="5.296875" style="433" customWidth="1"/>
    <col min="54" max="54" width="4.19921875" style="433" customWidth="1"/>
    <col min="55" max="58" width="10.69921875" style="433" customWidth="1"/>
    <col min="59" max="59" width="13.5" style="433" customWidth="1"/>
    <col min="60" max="60" width="14.5" style="433" customWidth="1"/>
    <col min="61" max="61" width="13.796875" style="433" customWidth="1"/>
    <col min="62" max="63" width="13.296875" style="433" customWidth="1"/>
    <col min="64" max="64" width="14.796875" style="433" bestFit="1" customWidth="1"/>
    <col min="65" max="65" width="4.69921875" style="433" customWidth="1"/>
    <col min="66" max="66" width="10.69921875" style="433" customWidth="1"/>
    <col min="67" max="67" width="4.19921875" style="433" customWidth="1"/>
    <col min="68" max="71" width="10.69921875" style="433" customWidth="1"/>
    <col min="72" max="72" width="13.5" style="433" customWidth="1"/>
    <col min="73" max="73" width="14.5" style="433" customWidth="1"/>
    <col min="74" max="74" width="13.796875" style="433" customWidth="1"/>
    <col min="75" max="75" width="13.296875" style="433" customWidth="1"/>
    <col min="76" max="76" width="16.69921875" style="433" bestFit="1" customWidth="1"/>
    <col min="77" max="77" width="14.796875" style="433" bestFit="1" customWidth="1"/>
    <col min="78" max="78" width="4.69921875" style="433" customWidth="1"/>
    <col min="79" max="79" width="10.69921875" style="433" customWidth="1"/>
    <col min="80" max="80" width="4.19921875" style="433" customWidth="1"/>
    <col min="81" max="84" width="10.69921875" style="433" customWidth="1"/>
    <col min="85" max="85" width="13.5" style="433" customWidth="1"/>
    <col min="86" max="86" width="14.5" style="433" customWidth="1"/>
    <col min="87" max="87" width="13.796875" style="433" customWidth="1"/>
    <col min="88" max="89" width="13.296875" style="433" customWidth="1"/>
    <col min="90" max="90" width="12.296875" style="433" customWidth="1"/>
    <col min="91" max="91" width="4.69921875" style="433" customWidth="1"/>
    <col min="92" max="92" width="10.69921875" style="433" customWidth="1"/>
    <col min="93" max="93" width="4.19921875" style="433" customWidth="1"/>
    <col min="94" max="97" width="10.69921875" style="433" customWidth="1"/>
    <col min="98" max="98" width="13.5" style="433" customWidth="1"/>
    <col min="99" max="99" width="14.5" style="433" customWidth="1"/>
    <col min="100" max="100" width="13.796875" style="433" customWidth="1"/>
    <col min="101" max="102" width="13.296875" style="433" customWidth="1"/>
    <col min="103" max="103" width="12.296875" style="433" customWidth="1"/>
    <col min="104" max="104" width="4.69921875" style="433" customWidth="1"/>
    <col min="105" max="105" width="10.69921875" style="433" customWidth="1"/>
    <col min="106" max="16384" width="10.69921875" style="433" hidden="1"/>
  </cols>
  <sheetData>
    <row r="1" spans="1:105" ht="14">
      <c r="A1" s="301"/>
      <c r="B1" s="301"/>
      <c r="C1" s="302" t="s">
        <v>179</v>
      </c>
      <c r="D1" s="303"/>
      <c r="E1" s="303"/>
      <c r="F1" s="303"/>
      <c r="G1" s="304"/>
      <c r="H1" s="301"/>
      <c r="I1" s="431" t="str">
        <f>CONCATENATE("From ",G4," Quarterly Returns:")</f>
        <v>From 1900 Quarterly Returns:</v>
      </c>
      <c r="J1" s="305"/>
      <c r="K1" s="306"/>
      <c r="L1" s="301"/>
      <c r="M1" s="307"/>
      <c r="N1" s="307"/>
      <c r="O1" s="301"/>
      <c r="P1" s="308" t="s">
        <v>111</v>
      </c>
      <c r="Q1" s="309" t="s">
        <v>78</v>
      </c>
      <c r="R1" s="310" t="s">
        <v>73</v>
      </c>
      <c r="S1" s="311" t="s">
        <v>180</v>
      </c>
      <c r="T1" s="312" t="s">
        <v>181</v>
      </c>
      <c r="U1" s="311" t="s">
        <v>182</v>
      </c>
      <c r="V1" s="313" t="s">
        <v>183</v>
      </c>
      <c r="W1" s="301"/>
      <c r="X1" s="301"/>
      <c r="Y1" s="301"/>
      <c r="Z1" s="307"/>
      <c r="AA1" s="307"/>
      <c r="AB1" s="301"/>
      <c r="AC1" s="301"/>
      <c r="AD1" s="301"/>
      <c r="AE1" s="301"/>
      <c r="AF1" s="301"/>
      <c r="AG1" s="301"/>
      <c r="AH1" s="301"/>
      <c r="AI1" s="301"/>
      <c r="AJ1" s="301"/>
      <c r="AK1" s="301"/>
      <c r="AL1" s="301"/>
      <c r="AM1" s="307"/>
      <c r="AN1" s="307"/>
      <c r="AO1" s="301"/>
      <c r="AP1" s="301"/>
      <c r="AQ1" s="301"/>
      <c r="AR1" s="301"/>
      <c r="AS1" s="301"/>
      <c r="AT1" s="301"/>
      <c r="AU1" s="301"/>
      <c r="AV1" s="301"/>
      <c r="AW1" s="301"/>
      <c r="AX1" s="301"/>
      <c r="AY1" s="301"/>
      <c r="AZ1" s="307"/>
      <c r="BA1" s="307"/>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row>
    <row r="2" spans="1:105" ht="14">
      <c r="A2" s="301"/>
      <c r="B2" s="301"/>
      <c r="C2" s="314" t="s">
        <v>184</v>
      </c>
      <c r="D2" s="315"/>
      <c r="E2" s="315"/>
      <c r="F2" s="316" t="str">
        <f>Cover!A7</f>
        <v>Select Name of Insurer</v>
      </c>
      <c r="G2" s="317"/>
      <c r="H2" s="301"/>
      <c r="I2" s="318" t="s">
        <v>185</v>
      </c>
      <c r="J2" s="315"/>
      <c r="K2" s="319"/>
      <c r="L2" s="320"/>
      <c r="M2" s="321"/>
      <c r="N2" s="321"/>
      <c r="O2" s="320"/>
      <c r="P2" s="322"/>
      <c r="Q2" s="323"/>
      <c r="R2" s="324"/>
      <c r="S2" s="323"/>
      <c r="T2" s="324"/>
      <c r="U2" s="323"/>
      <c r="V2" s="325"/>
      <c r="W2" s="301"/>
      <c r="X2" s="301"/>
      <c r="Y2" s="301"/>
      <c r="Z2" s="307"/>
      <c r="AA2" s="307"/>
      <c r="AB2" s="301"/>
      <c r="AC2" s="301"/>
      <c r="AD2" s="301"/>
      <c r="AE2" s="301"/>
      <c r="AF2" s="301"/>
      <c r="AG2" s="301"/>
      <c r="AH2" s="301"/>
      <c r="AI2" s="301"/>
      <c r="AJ2" s="301"/>
      <c r="AK2" s="301"/>
      <c r="AL2" s="301"/>
      <c r="AM2" s="307"/>
      <c r="AN2" s="307"/>
      <c r="AO2" s="301"/>
      <c r="AP2" s="301"/>
      <c r="AQ2" s="301"/>
      <c r="AR2" s="301"/>
      <c r="AS2" s="301"/>
      <c r="AT2" s="301"/>
      <c r="AU2" s="301"/>
      <c r="AV2" s="301"/>
      <c r="AW2" s="301"/>
      <c r="AX2" s="301"/>
      <c r="AY2" s="301"/>
      <c r="AZ2" s="307"/>
      <c r="BA2" s="307"/>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row>
    <row r="3" spans="1:105" ht="14">
      <c r="A3" s="301"/>
      <c r="B3" s="301"/>
      <c r="C3" s="314" t="s">
        <v>186</v>
      </c>
      <c r="D3" s="315"/>
      <c r="E3" s="316"/>
      <c r="F3" s="432" t="str">
        <f>TEXT(Cover!A13,"d-mmm")</f>
        <v>0-Jan</v>
      </c>
      <c r="G3" s="317"/>
      <c r="H3" s="301"/>
      <c r="I3" s="318" t="s">
        <v>187</v>
      </c>
      <c r="J3" s="315"/>
      <c r="K3" s="319"/>
      <c r="L3" s="320"/>
      <c r="M3" s="321"/>
      <c r="N3" s="321"/>
      <c r="O3" s="320"/>
      <c r="P3" s="322"/>
      <c r="Q3" s="323"/>
      <c r="R3" s="324"/>
      <c r="S3" s="323"/>
      <c r="T3" s="324"/>
      <c r="U3" s="323"/>
      <c r="V3" s="325"/>
      <c r="W3" s="301"/>
      <c r="X3" s="301"/>
      <c r="Y3" s="301"/>
      <c r="Z3" s="307"/>
      <c r="AA3" s="307"/>
      <c r="AB3" s="301"/>
      <c r="AC3" s="301"/>
      <c r="AD3" s="301"/>
      <c r="AE3" s="301"/>
      <c r="AF3" s="301"/>
      <c r="AG3" s="301"/>
      <c r="AH3" s="301"/>
      <c r="AI3" s="301"/>
      <c r="AJ3" s="301"/>
      <c r="AK3" s="301"/>
      <c r="AL3" s="301"/>
      <c r="AM3" s="307"/>
      <c r="AN3" s="307"/>
      <c r="AO3" s="301"/>
      <c r="AP3" s="301"/>
      <c r="AQ3" s="301"/>
      <c r="AR3" s="301"/>
      <c r="AS3" s="301"/>
      <c r="AT3" s="301"/>
      <c r="AU3" s="301"/>
      <c r="AV3" s="301"/>
      <c r="AW3" s="301"/>
      <c r="AX3" s="301"/>
      <c r="AY3" s="301"/>
      <c r="AZ3" s="307"/>
      <c r="BA3" s="307"/>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row>
    <row r="4" spans="1:105" ht="17.5">
      <c r="A4" s="301"/>
      <c r="B4" s="301"/>
      <c r="C4" s="326" t="s">
        <v>188</v>
      </c>
      <c r="D4" s="430">
        <f>Cover!A11</f>
        <v>0</v>
      </c>
      <c r="E4" s="327"/>
      <c r="F4" s="328" t="s">
        <v>189</v>
      </c>
      <c r="G4" s="329">
        <f>YEAR(Cover!A13)</f>
        <v>1900</v>
      </c>
      <c r="H4" s="301"/>
      <c r="I4" s="318" t="s">
        <v>190</v>
      </c>
      <c r="J4" s="315"/>
      <c r="K4" s="319"/>
      <c r="L4" s="320"/>
      <c r="M4" s="321"/>
      <c r="N4" s="321"/>
      <c r="O4" s="320"/>
      <c r="P4" s="322"/>
      <c r="Q4" s="323"/>
      <c r="R4" s="324"/>
      <c r="S4" s="323"/>
      <c r="T4" s="324"/>
      <c r="U4" s="323"/>
      <c r="V4" s="325"/>
      <c r="W4" s="301"/>
      <c r="X4" s="301"/>
      <c r="Y4" s="301"/>
      <c r="Z4" s="307"/>
      <c r="AA4" s="307"/>
      <c r="AB4" s="301"/>
      <c r="AC4" s="301"/>
      <c r="AD4" s="301"/>
      <c r="AE4" s="301"/>
      <c r="AF4" s="301"/>
      <c r="AG4" s="301"/>
      <c r="AH4" s="301"/>
      <c r="AI4" s="301"/>
      <c r="AJ4" s="301"/>
      <c r="AK4" s="301"/>
      <c r="AL4" s="301"/>
      <c r="AM4" s="307"/>
      <c r="AN4" s="307"/>
      <c r="AO4" s="301"/>
      <c r="AP4" s="301"/>
      <c r="AQ4" s="301"/>
      <c r="AR4" s="301"/>
      <c r="AS4" s="301"/>
      <c r="AT4" s="301"/>
      <c r="AU4" s="301"/>
      <c r="AV4" s="301"/>
      <c r="AW4" s="301"/>
      <c r="AX4" s="301"/>
      <c r="AY4" s="301"/>
      <c r="AZ4" s="307"/>
      <c r="BA4" s="307"/>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row>
    <row r="5" spans="1:105" ht="14">
      <c r="A5" s="301"/>
      <c r="B5" s="301"/>
      <c r="C5" s="301"/>
      <c r="D5" s="301"/>
      <c r="E5" s="301"/>
      <c r="F5" s="301"/>
      <c r="G5" s="301"/>
      <c r="H5" s="301"/>
      <c r="I5" s="318" t="s">
        <v>191</v>
      </c>
      <c r="J5" s="315"/>
      <c r="K5" s="319"/>
      <c r="L5" s="320"/>
      <c r="M5" s="321"/>
      <c r="N5" s="321"/>
      <c r="O5" s="320"/>
      <c r="P5" s="322"/>
      <c r="Q5" s="323"/>
      <c r="R5" s="324"/>
      <c r="S5" s="323"/>
      <c r="T5" s="324"/>
      <c r="U5" s="323"/>
      <c r="V5" s="325"/>
      <c r="W5" s="301"/>
      <c r="X5" s="301"/>
      <c r="Y5" s="301"/>
      <c r="Z5" s="307"/>
      <c r="AA5" s="307"/>
      <c r="AB5" s="301"/>
      <c r="AC5" s="301"/>
      <c r="AD5" s="301"/>
      <c r="AE5" s="301"/>
      <c r="AF5" s="301"/>
      <c r="AG5" s="301"/>
      <c r="AH5" s="301"/>
      <c r="AI5" s="301"/>
      <c r="AJ5" s="301"/>
      <c r="AK5" s="301"/>
      <c r="AL5" s="301"/>
      <c r="AM5" s="307"/>
      <c r="AN5" s="307"/>
      <c r="AO5" s="301"/>
      <c r="AP5" s="301"/>
      <c r="AQ5" s="301"/>
      <c r="AR5" s="301"/>
      <c r="AS5" s="301"/>
      <c r="AT5" s="301"/>
      <c r="AU5" s="301"/>
      <c r="AV5" s="301"/>
      <c r="AW5" s="301"/>
      <c r="AX5" s="301"/>
      <c r="AY5" s="301"/>
      <c r="AZ5" s="307"/>
      <c r="BA5" s="307"/>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row>
    <row r="6" spans="1:105" ht="14">
      <c r="A6" s="301"/>
      <c r="B6" s="330" t="str">
        <f>CONCATENATE("B4 Schedules for the financial year ",G4)</f>
        <v>B4 Schedules for the financial year 1900</v>
      </c>
      <c r="C6" s="301"/>
      <c r="D6" s="301"/>
      <c r="E6" s="301"/>
      <c r="F6" s="301"/>
      <c r="G6" s="301"/>
      <c r="H6" s="301"/>
      <c r="I6" s="318" t="s">
        <v>192</v>
      </c>
      <c r="J6" s="315"/>
      <c r="K6" s="319"/>
      <c r="L6" s="320"/>
      <c r="M6" s="321"/>
      <c r="N6" s="321"/>
      <c r="O6" s="320"/>
      <c r="P6" s="322"/>
      <c r="Q6" s="323"/>
      <c r="R6" s="324"/>
      <c r="S6" s="323"/>
      <c r="T6" s="324"/>
      <c r="U6" s="323"/>
      <c r="V6" s="325"/>
      <c r="W6" s="301"/>
      <c r="X6" s="301"/>
      <c r="Y6" s="301"/>
      <c r="Z6" s="307"/>
      <c r="AA6" s="307"/>
      <c r="AB6" s="301"/>
      <c r="AC6" s="301"/>
      <c r="AD6" s="301"/>
      <c r="AE6" s="301"/>
      <c r="AF6" s="301"/>
      <c r="AG6" s="301"/>
      <c r="AH6" s="301"/>
      <c r="AI6" s="301"/>
      <c r="AJ6" s="301"/>
      <c r="AK6" s="301"/>
      <c r="AL6" s="301"/>
      <c r="AM6" s="307"/>
      <c r="AN6" s="307"/>
      <c r="AO6" s="301"/>
      <c r="AP6" s="301"/>
      <c r="AQ6" s="301"/>
      <c r="AR6" s="301"/>
      <c r="AS6" s="301"/>
      <c r="AT6" s="301"/>
      <c r="AU6" s="301"/>
      <c r="AV6" s="301"/>
      <c r="AW6" s="301"/>
      <c r="AX6" s="301"/>
      <c r="AY6" s="301"/>
      <c r="AZ6" s="307"/>
      <c r="BA6" s="307"/>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row>
    <row r="7" spans="1:105" ht="14">
      <c r="A7" s="301"/>
      <c r="B7" s="301"/>
      <c r="C7" s="301"/>
      <c r="D7" s="301"/>
      <c r="E7" s="301"/>
      <c r="F7" s="301"/>
      <c r="G7" s="301"/>
      <c r="H7" s="301"/>
      <c r="I7" s="331" t="s">
        <v>193</v>
      </c>
      <c r="J7" s="332"/>
      <c r="K7" s="333"/>
      <c r="L7" s="320"/>
      <c r="M7" s="321"/>
      <c r="N7" s="321"/>
      <c r="O7" s="320"/>
      <c r="P7" s="334"/>
      <c r="Q7" s="335"/>
      <c r="R7" s="336"/>
      <c r="S7" s="335"/>
      <c r="T7" s="336"/>
      <c r="U7" s="335"/>
      <c r="V7" s="337"/>
      <c r="W7" s="301"/>
      <c r="X7" s="301"/>
      <c r="Y7" s="301"/>
      <c r="Z7" s="307"/>
      <c r="AA7" s="307"/>
      <c r="AB7" s="301"/>
      <c r="AC7" s="301"/>
      <c r="AD7" s="301"/>
      <c r="AE7" s="301"/>
      <c r="AF7" s="301"/>
      <c r="AG7" s="301"/>
      <c r="AH7" s="301"/>
      <c r="AI7" s="301"/>
      <c r="AJ7" s="301"/>
      <c r="AK7" s="301"/>
      <c r="AL7" s="301"/>
      <c r="AM7" s="307"/>
      <c r="AN7" s="307"/>
      <c r="AO7" s="301"/>
      <c r="AP7" s="301"/>
      <c r="AQ7" s="301"/>
      <c r="AR7" s="301"/>
      <c r="AS7" s="301"/>
      <c r="AT7" s="301"/>
      <c r="AU7" s="301"/>
      <c r="AV7" s="301"/>
      <c r="AW7" s="301"/>
      <c r="AX7" s="301"/>
      <c r="AY7" s="301"/>
      <c r="AZ7" s="307"/>
      <c r="BA7" s="307"/>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row>
    <row r="8" spans="1:105" ht="14">
      <c r="A8" s="301"/>
      <c r="B8" s="338"/>
      <c r="C8" s="303">
        <f>G4</f>
        <v>1900</v>
      </c>
      <c r="D8" s="303"/>
      <c r="E8" s="303"/>
      <c r="F8" s="303"/>
      <c r="G8" s="303"/>
      <c r="H8" s="303"/>
      <c r="I8" s="303"/>
      <c r="J8" s="303"/>
      <c r="K8" s="303"/>
      <c r="L8" s="303"/>
      <c r="M8" s="339"/>
      <c r="N8" s="340"/>
      <c r="O8" s="338"/>
      <c r="P8" s="303">
        <f>C$8</f>
        <v>1900</v>
      </c>
      <c r="Q8" s="303"/>
      <c r="R8" s="303"/>
      <c r="S8" s="303"/>
      <c r="T8" s="303"/>
      <c r="U8" s="303"/>
      <c r="V8" s="303"/>
      <c r="W8" s="303"/>
      <c r="X8" s="303"/>
      <c r="Y8" s="303"/>
      <c r="Z8" s="339"/>
      <c r="AA8" s="307"/>
      <c r="AB8" s="338"/>
      <c r="AC8" s="303">
        <f>P$8</f>
        <v>1900</v>
      </c>
      <c r="AD8" s="303"/>
      <c r="AE8" s="303"/>
      <c r="AF8" s="303"/>
      <c r="AG8" s="303"/>
      <c r="AH8" s="303"/>
      <c r="AI8" s="303"/>
      <c r="AJ8" s="303"/>
      <c r="AK8" s="303"/>
      <c r="AL8" s="303"/>
      <c r="AM8" s="339"/>
      <c r="AN8" s="307"/>
      <c r="AO8" s="338"/>
      <c r="AP8" s="303">
        <f>AC$8</f>
        <v>1900</v>
      </c>
      <c r="AQ8" s="303"/>
      <c r="AR8" s="303"/>
      <c r="AS8" s="303"/>
      <c r="AT8" s="303"/>
      <c r="AU8" s="303"/>
      <c r="AV8" s="303"/>
      <c r="AW8" s="303"/>
      <c r="AX8" s="303"/>
      <c r="AY8" s="303"/>
      <c r="AZ8" s="339"/>
      <c r="BA8" s="307"/>
      <c r="BB8" s="338"/>
      <c r="BC8" s="303">
        <f>AP$8</f>
        <v>1900</v>
      </c>
      <c r="BD8" s="303"/>
      <c r="BE8" s="303"/>
      <c r="BF8" s="303"/>
      <c r="BG8" s="303"/>
      <c r="BH8" s="303"/>
      <c r="BI8" s="303"/>
      <c r="BJ8" s="303"/>
      <c r="BK8" s="303"/>
      <c r="BL8" s="303"/>
      <c r="BM8" s="304"/>
      <c r="BN8" s="301"/>
      <c r="BO8" s="338"/>
      <c r="BP8" s="303">
        <f>BC$8</f>
        <v>1900</v>
      </c>
      <c r="BQ8" s="303"/>
      <c r="BR8" s="303"/>
      <c r="BS8" s="303"/>
      <c r="BT8" s="303"/>
      <c r="BU8" s="303"/>
      <c r="BV8" s="303"/>
      <c r="BW8" s="303"/>
      <c r="BX8" s="303"/>
      <c r="BY8" s="303"/>
      <c r="BZ8" s="304"/>
      <c r="CA8" s="301"/>
      <c r="CB8" s="338"/>
      <c r="CC8" s="303">
        <f>BP$8</f>
        <v>1900</v>
      </c>
      <c r="CD8" s="303"/>
      <c r="CE8" s="303"/>
      <c r="CF8" s="303"/>
      <c r="CG8" s="303"/>
      <c r="CH8" s="303"/>
      <c r="CI8" s="303"/>
      <c r="CJ8" s="303"/>
      <c r="CK8" s="303"/>
      <c r="CL8" s="303"/>
      <c r="CM8" s="304"/>
      <c r="CN8" s="301"/>
      <c r="CO8" s="338"/>
      <c r="CP8" s="303">
        <f>CC$8</f>
        <v>1900</v>
      </c>
      <c r="CQ8" s="303"/>
      <c r="CR8" s="303"/>
      <c r="CS8" s="303"/>
      <c r="CT8" s="303"/>
      <c r="CU8" s="303"/>
      <c r="CV8" s="303"/>
      <c r="CW8" s="303"/>
      <c r="CX8" s="303"/>
      <c r="CY8" s="303"/>
      <c r="CZ8" s="304"/>
      <c r="DA8" s="301"/>
    </row>
    <row r="9" spans="1:105" ht="14">
      <c r="A9" s="301"/>
      <c r="B9" s="318"/>
      <c r="C9" s="341"/>
      <c r="D9" s="341"/>
      <c r="E9" s="341"/>
      <c r="F9" s="341"/>
      <c r="G9" s="341"/>
      <c r="H9" s="341"/>
      <c r="I9" s="341"/>
      <c r="J9" s="341"/>
      <c r="K9" s="341"/>
      <c r="L9" s="342"/>
      <c r="M9" s="343"/>
      <c r="N9" s="341"/>
      <c r="O9" s="318"/>
      <c r="P9" s="341"/>
      <c r="Q9" s="341"/>
      <c r="R9" s="341"/>
      <c r="S9" s="341"/>
      <c r="T9" s="341"/>
      <c r="U9" s="341"/>
      <c r="V9" s="341"/>
      <c r="W9" s="341"/>
      <c r="X9" s="341"/>
      <c r="Y9" s="341"/>
      <c r="Z9" s="343"/>
      <c r="AA9" s="344"/>
      <c r="AB9" s="318"/>
      <c r="AC9" s="341"/>
      <c r="AD9" s="341"/>
      <c r="AE9" s="341"/>
      <c r="AF9" s="341"/>
      <c r="AG9" s="341"/>
      <c r="AH9" s="341"/>
      <c r="AI9" s="341"/>
      <c r="AJ9" s="341"/>
      <c r="AK9" s="341"/>
      <c r="AL9" s="341"/>
      <c r="AM9" s="343"/>
      <c r="AN9" s="344"/>
      <c r="AO9" s="318"/>
      <c r="AP9" s="341"/>
      <c r="AQ9" s="341"/>
      <c r="AR9" s="341"/>
      <c r="AS9" s="341"/>
      <c r="AT9" s="341"/>
      <c r="AU9" s="341"/>
      <c r="AV9" s="341"/>
      <c r="AW9" s="341"/>
      <c r="AX9" s="341"/>
      <c r="AY9" s="341"/>
      <c r="AZ9" s="343"/>
      <c r="BA9" s="344"/>
      <c r="BB9" s="318"/>
      <c r="BC9" s="341"/>
      <c r="BD9" s="341"/>
      <c r="BE9" s="341"/>
      <c r="BF9" s="341"/>
      <c r="BG9" s="341"/>
      <c r="BH9" s="341"/>
      <c r="BI9" s="341"/>
      <c r="BJ9" s="341"/>
      <c r="BK9" s="341"/>
      <c r="BL9" s="341"/>
      <c r="BM9" s="317"/>
      <c r="BN9" s="301"/>
      <c r="BO9" s="318"/>
      <c r="BP9" s="341"/>
      <c r="BQ9" s="341"/>
      <c r="BR9" s="341"/>
      <c r="BS9" s="341"/>
      <c r="BT9" s="341"/>
      <c r="BU9" s="341"/>
      <c r="BV9" s="341"/>
      <c r="BW9" s="341"/>
      <c r="BX9" s="341"/>
      <c r="BY9" s="341"/>
      <c r="BZ9" s="317"/>
      <c r="CA9" s="301"/>
      <c r="CB9" s="318"/>
      <c r="CC9" s="341"/>
      <c r="CD9" s="341"/>
      <c r="CE9" s="345"/>
      <c r="CF9" s="345"/>
      <c r="CG9" s="341"/>
      <c r="CH9" s="341"/>
      <c r="CI9" s="341"/>
      <c r="CJ9" s="341"/>
      <c r="CK9" s="341"/>
      <c r="CL9" s="341"/>
      <c r="CM9" s="317"/>
      <c r="CN9" s="301"/>
      <c r="CO9" s="318"/>
      <c r="CP9" s="341"/>
      <c r="CQ9" s="341"/>
      <c r="CR9" s="341"/>
      <c r="CS9" s="341"/>
      <c r="CT9" s="341"/>
      <c r="CU9" s="341"/>
      <c r="CV9" s="341"/>
      <c r="CW9" s="341"/>
      <c r="CX9" s="341"/>
      <c r="CY9" s="341"/>
      <c r="CZ9" s="317"/>
      <c r="DA9" s="301"/>
    </row>
    <row r="10" spans="1:105" ht="15.5">
      <c r="A10" s="301"/>
      <c r="B10" s="318"/>
      <c r="C10" s="346" t="s">
        <v>194</v>
      </c>
      <c r="D10" s="347"/>
      <c r="E10" s="347"/>
      <c r="F10" s="348"/>
      <c r="G10" s="341"/>
      <c r="H10" s="347" t="s">
        <v>195</v>
      </c>
      <c r="I10" s="341"/>
      <c r="J10" s="347"/>
      <c r="K10" s="341"/>
      <c r="L10" s="342"/>
      <c r="M10" s="343"/>
      <c r="N10" s="341"/>
      <c r="O10" s="318"/>
      <c r="P10" s="349" t="s">
        <v>75</v>
      </c>
      <c r="Q10" s="347"/>
      <c r="R10" s="315"/>
      <c r="S10" s="341"/>
      <c r="T10" s="341"/>
      <c r="U10" s="347" t="s">
        <v>195</v>
      </c>
      <c r="V10" s="347"/>
      <c r="W10" s="341"/>
      <c r="X10" s="341"/>
      <c r="Y10" s="347"/>
      <c r="Z10" s="350"/>
      <c r="AA10" s="351"/>
      <c r="AB10" s="318"/>
      <c r="AC10" s="352" t="s">
        <v>78</v>
      </c>
      <c r="AD10" s="347"/>
      <c r="AE10" s="301"/>
      <c r="AF10" s="341"/>
      <c r="AG10" s="341"/>
      <c r="AH10" s="347" t="s">
        <v>195</v>
      </c>
      <c r="AI10" s="347"/>
      <c r="AJ10" s="341"/>
      <c r="AK10" s="341"/>
      <c r="AL10" s="347"/>
      <c r="AM10" s="350"/>
      <c r="AN10" s="351"/>
      <c r="AO10" s="318"/>
      <c r="AP10" s="352" t="s">
        <v>196</v>
      </c>
      <c r="AQ10" s="347"/>
      <c r="AR10" s="301"/>
      <c r="AS10" s="341"/>
      <c r="AT10" s="341"/>
      <c r="AU10" s="347" t="s">
        <v>195</v>
      </c>
      <c r="AV10" s="347"/>
      <c r="AW10" s="341"/>
      <c r="AX10" s="341"/>
      <c r="AY10" s="347"/>
      <c r="AZ10" s="350"/>
      <c r="BA10" s="351"/>
      <c r="BB10" s="318"/>
      <c r="BC10" s="352" t="s">
        <v>79</v>
      </c>
      <c r="BD10" s="347"/>
      <c r="BE10" s="301"/>
      <c r="BF10" s="341"/>
      <c r="BG10" s="341"/>
      <c r="BH10" s="347" t="s">
        <v>195</v>
      </c>
      <c r="BI10" s="347"/>
      <c r="BJ10" s="341"/>
      <c r="BK10" s="341"/>
      <c r="BL10" s="347"/>
      <c r="BM10" s="317"/>
      <c r="BN10" s="301"/>
      <c r="BO10" s="318"/>
      <c r="BP10" s="352" t="s">
        <v>74</v>
      </c>
      <c r="BQ10" s="347"/>
      <c r="BR10" s="301"/>
      <c r="BS10" s="341"/>
      <c r="BT10" s="341"/>
      <c r="BU10" s="347" t="s">
        <v>195</v>
      </c>
      <c r="BV10" s="347"/>
      <c r="BW10" s="341"/>
      <c r="BX10" s="341"/>
      <c r="BY10" s="347"/>
      <c r="BZ10" s="317"/>
      <c r="CA10" s="301"/>
      <c r="CB10" s="318"/>
      <c r="CC10" s="345" t="s">
        <v>77</v>
      </c>
      <c r="CD10" s="347"/>
      <c r="CE10" s="301"/>
      <c r="CF10" s="345"/>
      <c r="CG10" s="341"/>
      <c r="CH10" s="347" t="s">
        <v>195</v>
      </c>
      <c r="CI10" s="347"/>
      <c r="CJ10" s="341"/>
      <c r="CK10" s="341"/>
      <c r="CL10" s="347"/>
      <c r="CM10" s="317"/>
      <c r="CN10" s="301"/>
      <c r="CO10" s="318"/>
      <c r="CP10" s="352" t="s">
        <v>76</v>
      </c>
      <c r="CQ10" s="347"/>
      <c r="CR10" s="301"/>
      <c r="CS10" s="353"/>
      <c r="CT10" s="341"/>
      <c r="CU10" s="347" t="s">
        <v>195</v>
      </c>
      <c r="CV10" s="347"/>
      <c r="CW10" s="341"/>
      <c r="CX10" s="341"/>
      <c r="CY10" s="347"/>
      <c r="CZ10" s="317"/>
      <c r="DA10" s="301"/>
    </row>
    <row r="11" spans="1:105" ht="14">
      <c r="A11" s="301"/>
      <c r="B11" s="318"/>
      <c r="C11" s="341" t="s">
        <v>197</v>
      </c>
      <c r="D11" s="341"/>
      <c r="E11" s="341"/>
      <c r="F11" s="341"/>
      <c r="G11" s="341"/>
      <c r="H11" s="341"/>
      <c r="I11" s="341"/>
      <c r="J11" s="341"/>
      <c r="K11" s="341"/>
      <c r="L11" s="342"/>
      <c r="M11" s="343"/>
      <c r="N11" s="341"/>
      <c r="O11" s="318"/>
      <c r="P11" s="341" t="s">
        <v>197</v>
      </c>
      <c r="Q11" s="341"/>
      <c r="R11" s="341"/>
      <c r="S11" s="341"/>
      <c r="T11" s="341"/>
      <c r="U11" s="341"/>
      <c r="V11" s="341"/>
      <c r="W11" s="341"/>
      <c r="X11" s="341"/>
      <c r="Y11" s="341"/>
      <c r="Z11" s="343"/>
      <c r="AA11" s="344"/>
      <c r="AB11" s="318"/>
      <c r="AC11" s="341" t="s">
        <v>197</v>
      </c>
      <c r="AD11" s="341"/>
      <c r="AE11" s="341"/>
      <c r="AF11" s="341"/>
      <c r="AG11" s="341"/>
      <c r="AH11" s="341"/>
      <c r="AI11" s="341"/>
      <c r="AJ11" s="341"/>
      <c r="AK11" s="341"/>
      <c r="AL11" s="341"/>
      <c r="AM11" s="343"/>
      <c r="AN11" s="344"/>
      <c r="AO11" s="318"/>
      <c r="AP11" s="341" t="s">
        <v>197</v>
      </c>
      <c r="AQ11" s="341"/>
      <c r="AR11" s="341"/>
      <c r="AS11" s="341"/>
      <c r="AT11" s="341"/>
      <c r="AU11" s="341"/>
      <c r="AV11" s="341"/>
      <c r="AW11" s="341"/>
      <c r="AX11" s="341"/>
      <c r="AY11" s="341"/>
      <c r="AZ11" s="343"/>
      <c r="BA11" s="344"/>
      <c r="BB11" s="318"/>
      <c r="BC11" s="341" t="s">
        <v>197</v>
      </c>
      <c r="BD11" s="341"/>
      <c r="BE11" s="341"/>
      <c r="BF11" s="341"/>
      <c r="BG11" s="341"/>
      <c r="BH11" s="341"/>
      <c r="BI11" s="341"/>
      <c r="BJ11" s="341"/>
      <c r="BK11" s="341"/>
      <c r="BL11" s="341"/>
      <c r="BM11" s="317"/>
      <c r="BN11" s="301"/>
      <c r="BO11" s="318"/>
      <c r="BP11" s="341" t="s">
        <v>197</v>
      </c>
      <c r="BQ11" s="341"/>
      <c r="BR11" s="341"/>
      <c r="BS11" s="341"/>
      <c r="BT11" s="341"/>
      <c r="BU11" s="341"/>
      <c r="BV11" s="341"/>
      <c r="BW11" s="341"/>
      <c r="BX11" s="341"/>
      <c r="BY11" s="341"/>
      <c r="BZ11" s="317"/>
      <c r="CA11" s="301"/>
      <c r="CB11" s="318"/>
      <c r="CC11" s="341" t="s">
        <v>197</v>
      </c>
      <c r="CD11" s="341"/>
      <c r="CE11" s="341"/>
      <c r="CF11" s="341"/>
      <c r="CG11" s="341"/>
      <c r="CH11" s="341"/>
      <c r="CI11" s="341"/>
      <c r="CJ11" s="341"/>
      <c r="CK11" s="341"/>
      <c r="CL11" s="341"/>
      <c r="CM11" s="317"/>
      <c r="CN11" s="301"/>
      <c r="CO11" s="318"/>
      <c r="CP11" s="341" t="s">
        <v>197</v>
      </c>
      <c r="CQ11" s="341"/>
      <c r="CR11" s="341"/>
      <c r="CS11" s="341"/>
      <c r="CT11" s="341"/>
      <c r="CU11" s="341"/>
      <c r="CV11" s="341"/>
      <c r="CW11" s="341"/>
      <c r="CX11" s="341"/>
      <c r="CY11" s="341"/>
      <c r="CZ11" s="317"/>
      <c r="DA11" s="301"/>
    </row>
    <row r="12" spans="1:105" ht="89.25" customHeight="1">
      <c r="A12" s="301"/>
      <c r="B12" s="318"/>
      <c r="C12" s="354"/>
      <c r="D12" s="354"/>
      <c r="E12" s="354"/>
      <c r="F12" s="355" t="str">
        <f>CONCATENATE("Figures grouped by Accident Year ending ",$F$3)</f>
        <v>Figures grouped by Accident Year ending 0-Jan</v>
      </c>
      <c r="G12" s="356" t="str">
        <f>CONCATENATE("No of claims first reported in ",C8)</f>
        <v>No of claims first reported in 1900</v>
      </c>
      <c r="H12" s="356" t="str">
        <f>CONCATENATE("Gross Claim Payments during ",C8)</f>
        <v>Gross Claim Payments during 1900</v>
      </c>
      <c r="I12" s="356" t="str">
        <f>CONCATENATE("Cumulative Claim payments from accident year to end of financial year ", C8)</f>
        <v>Cumulative Claim payments from accident year to end of financial year 1900</v>
      </c>
      <c r="J12" s="356" t="str">
        <f>CONCATENATE("No of claims outstanding at end of financial year ",C8)</f>
        <v>No of claims outstanding at end of financial year 1900</v>
      </c>
      <c r="K12" s="356" t="str">
        <f>CONCATENATE("Gross Case reserves on claims outstanding at end of financial year ", C8)</f>
        <v>Gross Case reserves on claims outstanding at end of financial year 1900</v>
      </c>
      <c r="L12" s="356" t="str">
        <f>CONCATENATE("Gross IBNR reserve at end of financial year ", C8)</f>
        <v>Gross IBNR reserve at end of financial year 1900</v>
      </c>
      <c r="M12" s="357"/>
      <c r="N12" s="358"/>
      <c r="O12" s="318"/>
      <c r="P12" s="354"/>
      <c r="Q12" s="354"/>
      <c r="R12" s="354"/>
      <c r="S12" s="355" t="str">
        <f>CONCATENATE("Figures grouped by Accident Year ending  ",$F$3)</f>
        <v>Figures grouped by Accident Year ending  0-Jan</v>
      </c>
      <c r="T12" s="359" t="str">
        <f>CONCATENATE("No of claims first reported in ",P8)</f>
        <v>No of claims first reported in 1900</v>
      </c>
      <c r="U12" s="356" t="str">
        <f>CONCATENATE("Gross Claim Payments during ",P8)</f>
        <v>Gross Claim Payments during 1900</v>
      </c>
      <c r="V12" s="356" t="str">
        <f>CONCATENATE("Cumulative Claim payments from accident year to end of financial year ", P8)</f>
        <v>Cumulative Claim payments from accident year to end of financial year 1900</v>
      </c>
      <c r="W12" s="356" t="str">
        <f>CONCATENATE("No of claims outstanding at end of financial year ",P8)</f>
        <v>No of claims outstanding at end of financial year 1900</v>
      </c>
      <c r="X12" s="356" t="str">
        <f>CONCATENATE("Gross Case reserves on claims outstanding at end of financial year ", P8)</f>
        <v>Gross Case reserves on claims outstanding at end of financial year 1900</v>
      </c>
      <c r="Y12" s="356" t="str">
        <f>CONCATENATE("Gross IBNR reserve at end of financial year ", P8)</f>
        <v>Gross IBNR reserve at end of financial year 1900</v>
      </c>
      <c r="Z12" s="357"/>
      <c r="AA12" s="358"/>
      <c r="AB12" s="318"/>
      <c r="AC12" s="354"/>
      <c r="AD12" s="354"/>
      <c r="AE12" s="354"/>
      <c r="AF12" s="355" t="str">
        <f>CONCATENATE("Figures grouped by Accident Year ending  ",$F$3)</f>
        <v>Figures grouped by Accident Year ending  0-Jan</v>
      </c>
      <c r="AG12" s="359" t="str">
        <f>CONCATENATE("No of claims first reported in ",AC8)</f>
        <v>No of claims first reported in 1900</v>
      </c>
      <c r="AH12" s="356" t="str">
        <f>CONCATENATE("Gross Claim Payments during ",AC8)</f>
        <v>Gross Claim Payments during 1900</v>
      </c>
      <c r="AI12" s="356" t="str">
        <f>CONCATENATE("Cumulative Claim payments from accident year to end of financial year ", AC8)</f>
        <v>Cumulative Claim payments from accident year to end of financial year 1900</v>
      </c>
      <c r="AJ12" s="356" t="str">
        <f>CONCATENATE("No of claims outstanding at end of financial year ",AC8)</f>
        <v>No of claims outstanding at end of financial year 1900</v>
      </c>
      <c r="AK12" s="356" t="str">
        <f>CONCATENATE("Gross Case reserves on claims outstanding at end of financial year ", AC8)</f>
        <v>Gross Case reserves on claims outstanding at end of financial year 1900</v>
      </c>
      <c r="AL12" s="356" t="str">
        <f>CONCATENATE("Gross IBNR reserve at end of financial year ", AC8)</f>
        <v>Gross IBNR reserve at end of financial year 1900</v>
      </c>
      <c r="AM12" s="357"/>
      <c r="AN12" s="358"/>
      <c r="AO12" s="318"/>
      <c r="AP12" s="354"/>
      <c r="AQ12" s="354"/>
      <c r="AR12" s="354"/>
      <c r="AS12" s="355" t="str">
        <f>CONCATENATE("Figures grouped by Accident Year ending  ",$F$3)</f>
        <v>Figures grouped by Accident Year ending  0-Jan</v>
      </c>
      <c r="AT12" s="359" t="str">
        <f>CONCATENATE("No of claims first reported in ",AP8)</f>
        <v>No of claims first reported in 1900</v>
      </c>
      <c r="AU12" s="356" t="str">
        <f>CONCATENATE("Gross Claim Payments during ",AP8)</f>
        <v>Gross Claim Payments during 1900</v>
      </c>
      <c r="AV12" s="356" t="str">
        <f>CONCATENATE("Cumulative Claim payments from accident year to end of financial year ", AP8)</f>
        <v>Cumulative Claim payments from accident year to end of financial year 1900</v>
      </c>
      <c r="AW12" s="356" t="str">
        <f>CONCATENATE("No of claims outstanding at end of financial year ",AP8)</f>
        <v>No of claims outstanding at end of financial year 1900</v>
      </c>
      <c r="AX12" s="356" t="str">
        <f>CONCATENATE("Gross Case reserves on claims outstanding at end of financial year ", AP8)</f>
        <v>Gross Case reserves on claims outstanding at end of financial year 1900</v>
      </c>
      <c r="AY12" s="356" t="str">
        <f>CONCATENATE("Gross IBNR reserve at end of financial year ", AP8)</f>
        <v>Gross IBNR reserve at end of financial year 1900</v>
      </c>
      <c r="AZ12" s="357"/>
      <c r="BA12" s="358"/>
      <c r="BB12" s="318"/>
      <c r="BC12" s="354"/>
      <c r="BD12" s="354"/>
      <c r="BE12" s="354"/>
      <c r="BF12" s="355" t="str">
        <f>CONCATENATE("Figures grouped by Accident Year ending  ",$F$3)</f>
        <v>Figures grouped by Accident Year ending  0-Jan</v>
      </c>
      <c r="BG12" s="359" t="str">
        <f>CONCATENATE("No of claims first reported in ",BC8)</f>
        <v>No of claims first reported in 1900</v>
      </c>
      <c r="BH12" s="356" t="str">
        <f>CONCATENATE("Gross Claim Payments during ",BC8)</f>
        <v>Gross Claim Payments during 1900</v>
      </c>
      <c r="BI12" s="356" t="str">
        <f>CONCATENATE("Cumulative Claim payments from accident year to end of financial year ", BC8)</f>
        <v>Cumulative Claim payments from accident year to end of financial year 1900</v>
      </c>
      <c r="BJ12" s="356" t="str">
        <f>CONCATENATE("No of claims outstanding at end of financial year ",BC8)</f>
        <v>No of claims outstanding at end of financial year 1900</v>
      </c>
      <c r="BK12" s="356" t="str">
        <f>CONCATENATE("Gross Case reserves on claims outstanding at end of financial year ", BC8)</f>
        <v>Gross Case reserves on claims outstanding at end of financial year 1900</v>
      </c>
      <c r="BL12" s="356" t="str">
        <f>CONCATENATE("Gross IBNR reserve at end of financial year ", BC8)</f>
        <v>Gross IBNR reserve at end of financial year 1900</v>
      </c>
      <c r="BM12" s="317"/>
      <c r="BN12" s="301"/>
      <c r="BO12" s="318"/>
      <c r="BP12" s="354"/>
      <c r="BQ12" s="354"/>
      <c r="BR12" s="354"/>
      <c r="BS12" s="355" t="str">
        <f>CONCATENATE("Figures grouped by Accident Year ending  ",$F$3)</f>
        <v>Figures grouped by Accident Year ending  0-Jan</v>
      </c>
      <c r="BT12" s="359" t="str">
        <f>CONCATENATE("No of claims first reported in ",BP8)</f>
        <v>No of claims first reported in 1900</v>
      </c>
      <c r="BU12" s="356" t="str">
        <f>CONCATENATE("Gross Claim Payments during ",BP8)</f>
        <v>Gross Claim Payments during 1900</v>
      </c>
      <c r="BV12" s="356" t="str">
        <f>CONCATENATE("Cumulative Claim payments from accident year to end of financial year ", BP8)</f>
        <v>Cumulative Claim payments from accident year to end of financial year 1900</v>
      </c>
      <c r="BW12" s="356" t="str">
        <f>CONCATENATE("No of claims outstanding at end of financial year ",BP8)</f>
        <v>No of claims outstanding at end of financial year 1900</v>
      </c>
      <c r="BX12" s="356" t="str">
        <f>CONCATENATE("Gross Case reserves on claims outstanding at end of financial year ", BP8)</f>
        <v>Gross Case reserves on claims outstanding at end of financial year 1900</v>
      </c>
      <c r="BY12" s="356" t="str">
        <f>CONCATENATE("Gross IBNR reserve at end of financial year ", BP8)</f>
        <v>Gross IBNR reserve at end of financial year 1900</v>
      </c>
      <c r="BZ12" s="317"/>
      <c r="CA12" s="301"/>
      <c r="CB12" s="318"/>
      <c r="CC12" s="354"/>
      <c r="CD12" s="354"/>
      <c r="CE12" s="354"/>
      <c r="CF12" s="355" t="str">
        <f>CONCATENATE("Figures grouped by Accident Year ending  ",$F$3)</f>
        <v>Figures grouped by Accident Year ending  0-Jan</v>
      </c>
      <c r="CG12" s="359" t="str">
        <f>CONCATENATE("No of claims first reported in ",CC8)</f>
        <v>No of claims first reported in 1900</v>
      </c>
      <c r="CH12" s="356" t="str">
        <f>CONCATENATE("Gross Claim Payments during ",CC8)</f>
        <v>Gross Claim Payments during 1900</v>
      </c>
      <c r="CI12" s="356" t="str">
        <f>CONCATENATE("Cumulative Claim payments from accident year to end of financial year ", CC8)</f>
        <v>Cumulative Claim payments from accident year to end of financial year 1900</v>
      </c>
      <c r="CJ12" s="356" t="str">
        <f>CONCATENATE("No of claims outstanding at end of financial year ",CC8)</f>
        <v>No of claims outstanding at end of financial year 1900</v>
      </c>
      <c r="CK12" s="356" t="str">
        <f>CONCATENATE("Gross Case reserves on claims outstanding at end of financial year ", CC8)</f>
        <v>Gross Case reserves on claims outstanding at end of financial year 1900</v>
      </c>
      <c r="CL12" s="356" t="str">
        <f>CONCATENATE("Gross IBNR reserve at end of financial year ", CC8)</f>
        <v>Gross IBNR reserve at end of financial year 1900</v>
      </c>
      <c r="CM12" s="317"/>
      <c r="CN12" s="301"/>
      <c r="CO12" s="318"/>
      <c r="CP12" s="354"/>
      <c r="CQ12" s="354"/>
      <c r="CR12" s="354"/>
      <c r="CS12" s="355" t="str">
        <f>CONCATENATE("Figures grouped by Accident Year ending  ",$F$3)</f>
        <v>Figures grouped by Accident Year ending  0-Jan</v>
      </c>
      <c r="CT12" s="359" t="str">
        <f>CONCATENATE("No of claims first reported in ",CP8)</f>
        <v>No of claims first reported in 1900</v>
      </c>
      <c r="CU12" s="356" t="str">
        <f>CONCATENATE("Gross Claim Payments during ",CP8)</f>
        <v>Gross Claim Payments during 1900</v>
      </c>
      <c r="CV12" s="356" t="str">
        <f>CONCATENATE("Cumulative Claim payments from accident year to end of financial year ", CP8)</f>
        <v>Cumulative Claim payments from accident year to end of financial year 1900</v>
      </c>
      <c r="CW12" s="356" t="str">
        <f>CONCATENATE("No of claims outstanding at end of financial year ",CP8)</f>
        <v>No of claims outstanding at end of financial year 1900</v>
      </c>
      <c r="CX12" s="356" t="str">
        <f>CONCATENATE("Gross Case reserves on claims outstanding at end of financial year ", CP8)</f>
        <v>Gross Case reserves on claims outstanding at end of financial year 1900</v>
      </c>
      <c r="CY12" s="356" t="str">
        <f>CONCATENATE("Gross IBNR reserve at end of financial year ", CP8)</f>
        <v>Gross IBNR reserve at end of financial year 1900</v>
      </c>
      <c r="CZ12" s="317"/>
      <c r="DA12" s="301"/>
    </row>
    <row r="13" spans="1:105" ht="14">
      <c r="A13" s="307"/>
      <c r="B13" s="360"/>
      <c r="C13" s="341"/>
      <c r="D13" s="341"/>
      <c r="E13" s="341"/>
      <c r="F13" s="361">
        <v>1</v>
      </c>
      <c r="G13" s="362" t="s">
        <v>198</v>
      </c>
      <c r="H13" s="362" t="s">
        <v>199</v>
      </c>
      <c r="I13" s="362" t="s">
        <v>200</v>
      </c>
      <c r="J13" s="362" t="s">
        <v>201</v>
      </c>
      <c r="K13" s="362" t="s">
        <v>202</v>
      </c>
      <c r="L13" s="362" t="s">
        <v>203</v>
      </c>
      <c r="M13" s="363"/>
      <c r="N13" s="364"/>
      <c r="O13" s="360"/>
      <c r="P13" s="341"/>
      <c r="Q13" s="341"/>
      <c r="R13" s="341"/>
      <c r="S13" s="365">
        <v>1</v>
      </c>
      <c r="T13" s="362" t="s">
        <v>198</v>
      </c>
      <c r="U13" s="362" t="s">
        <v>199</v>
      </c>
      <c r="V13" s="362" t="s">
        <v>200</v>
      </c>
      <c r="W13" s="362" t="s">
        <v>201</v>
      </c>
      <c r="X13" s="362" t="s">
        <v>202</v>
      </c>
      <c r="Y13" s="362" t="s">
        <v>203</v>
      </c>
      <c r="Z13" s="363"/>
      <c r="AA13" s="366"/>
      <c r="AB13" s="360"/>
      <c r="AC13" s="341"/>
      <c r="AD13" s="341"/>
      <c r="AE13" s="341"/>
      <c r="AF13" s="365">
        <v>1</v>
      </c>
      <c r="AG13" s="362" t="s">
        <v>198</v>
      </c>
      <c r="AH13" s="362" t="s">
        <v>199</v>
      </c>
      <c r="AI13" s="362" t="s">
        <v>200</v>
      </c>
      <c r="AJ13" s="362" t="s">
        <v>201</v>
      </c>
      <c r="AK13" s="362" t="s">
        <v>202</v>
      </c>
      <c r="AL13" s="362" t="s">
        <v>203</v>
      </c>
      <c r="AM13" s="363"/>
      <c r="AN13" s="366"/>
      <c r="AO13" s="360"/>
      <c r="AP13" s="341"/>
      <c r="AQ13" s="341"/>
      <c r="AR13" s="341"/>
      <c r="AS13" s="365">
        <v>1</v>
      </c>
      <c r="AT13" s="362" t="s">
        <v>198</v>
      </c>
      <c r="AU13" s="362" t="s">
        <v>199</v>
      </c>
      <c r="AV13" s="362" t="s">
        <v>200</v>
      </c>
      <c r="AW13" s="362" t="s">
        <v>201</v>
      </c>
      <c r="AX13" s="362" t="s">
        <v>202</v>
      </c>
      <c r="AY13" s="362" t="s">
        <v>203</v>
      </c>
      <c r="AZ13" s="363"/>
      <c r="BA13" s="366"/>
      <c r="BB13" s="360"/>
      <c r="BC13" s="341"/>
      <c r="BD13" s="341"/>
      <c r="BE13" s="341"/>
      <c r="BF13" s="365">
        <v>1</v>
      </c>
      <c r="BG13" s="362" t="s">
        <v>198</v>
      </c>
      <c r="BH13" s="362" t="s">
        <v>199</v>
      </c>
      <c r="BI13" s="362" t="s">
        <v>200</v>
      </c>
      <c r="BJ13" s="362" t="s">
        <v>201</v>
      </c>
      <c r="BK13" s="362" t="s">
        <v>202</v>
      </c>
      <c r="BL13" s="362" t="s">
        <v>203</v>
      </c>
      <c r="BM13" s="367"/>
      <c r="BN13" s="307"/>
      <c r="BO13" s="360"/>
      <c r="BP13" s="341"/>
      <c r="BQ13" s="341"/>
      <c r="BR13" s="341"/>
      <c r="BS13" s="365">
        <v>1</v>
      </c>
      <c r="BT13" s="362" t="s">
        <v>198</v>
      </c>
      <c r="BU13" s="362" t="s">
        <v>199</v>
      </c>
      <c r="BV13" s="362" t="s">
        <v>200</v>
      </c>
      <c r="BW13" s="362" t="s">
        <v>201</v>
      </c>
      <c r="BX13" s="362" t="s">
        <v>202</v>
      </c>
      <c r="BY13" s="362" t="s">
        <v>203</v>
      </c>
      <c r="BZ13" s="367"/>
      <c r="CA13" s="307"/>
      <c r="CB13" s="360"/>
      <c r="CC13" s="341"/>
      <c r="CD13" s="341"/>
      <c r="CE13" s="341"/>
      <c r="CF13" s="365">
        <v>1</v>
      </c>
      <c r="CG13" s="362" t="s">
        <v>198</v>
      </c>
      <c r="CH13" s="362" t="s">
        <v>199</v>
      </c>
      <c r="CI13" s="362" t="s">
        <v>200</v>
      </c>
      <c r="CJ13" s="362" t="s">
        <v>201</v>
      </c>
      <c r="CK13" s="362" t="s">
        <v>202</v>
      </c>
      <c r="CL13" s="362" t="s">
        <v>203</v>
      </c>
      <c r="CM13" s="367"/>
      <c r="CN13" s="307"/>
      <c r="CO13" s="360"/>
      <c r="CP13" s="341"/>
      <c r="CQ13" s="341"/>
      <c r="CR13" s="341"/>
      <c r="CS13" s="365">
        <v>1</v>
      </c>
      <c r="CT13" s="362" t="s">
        <v>198</v>
      </c>
      <c r="CU13" s="362" t="s">
        <v>199</v>
      </c>
      <c r="CV13" s="362" t="s">
        <v>200</v>
      </c>
      <c r="CW13" s="362" t="s">
        <v>201</v>
      </c>
      <c r="CX13" s="362" t="s">
        <v>202</v>
      </c>
      <c r="CY13" s="362" t="s">
        <v>203</v>
      </c>
      <c r="CZ13" s="367"/>
      <c r="DA13" s="301"/>
    </row>
    <row r="14" spans="1:105" ht="14">
      <c r="A14" s="307"/>
      <c r="B14" s="360"/>
      <c r="C14" s="341"/>
      <c r="D14" s="341"/>
      <c r="E14" s="341"/>
      <c r="F14" s="368"/>
      <c r="G14" s="369" t="s">
        <v>18</v>
      </c>
      <c r="H14" s="369" t="s">
        <v>19</v>
      </c>
      <c r="I14" s="369" t="s">
        <v>19</v>
      </c>
      <c r="J14" s="369" t="s">
        <v>18</v>
      </c>
      <c r="K14" s="369" t="s">
        <v>19</v>
      </c>
      <c r="L14" s="369" t="s">
        <v>19</v>
      </c>
      <c r="M14" s="370"/>
      <c r="N14" s="371"/>
      <c r="O14" s="360"/>
      <c r="P14" s="341"/>
      <c r="Q14" s="341"/>
      <c r="R14" s="341"/>
      <c r="S14" s="368"/>
      <c r="T14" s="369" t="s">
        <v>18</v>
      </c>
      <c r="U14" s="369" t="s">
        <v>19</v>
      </c>
      <c r="V14" s="369" t="s">
        <v>19</v>
      </c>
      <c r="W14" s="369" t="s">
        <v>18</v>
      </c>
      <c r="X14" s="369" t="s">
        <v>19</v>
      </c>
      <c r="Y14" s="369" t="s">
        <v>19</v>
      </c>
      <c r="Z14" s="370"/>
      <c r="AA14" s="371"/>
      <c r="AB14" s="360"/>
      <c r="AC14" s="341"/>
      <c r="AD14" s="341"/>
      <c r="AE14" s="341"/>
      <c r="AF14" s="368"/>
      <c r="AG14" s="369" t="s">
        <v>18</v>
      </c>
      <c r="AH14" s="369" t="s">
        <v>19</v>
      </c>
      <c r="AI14" s="369" t="s">
        <v>19</v>
      </c>
      <c r="AJ14" s="369" t="s">
        <v>18</v>
      </c>
      <c r="AK14" s="369" t="s">
        <v>19</v>
      </c>
      <c r="AL14" s="369" t="s">
        <v>19</v>
      </c>
      <c r="AM14" s="370"/>
      <c r="AN14" s="371"/>
      <c r="AO14" s="360"/>
      <c r="AP14" s="341"/>
      <c r="AQ14" s="341"/>
      <c r="AR14" s="341"/>
      <c r="AS14" s="368"/>
      <c r="AT14" s="369" t="s">
        <v>18</v>
      </c>
      <c r="AU14" s="369" t="s">
        <v>19</v>
      </c>
      <c r="AV14" s="369" t="s">
        <v>19</v>
      </c>
      <c r="AW14" s="369" t="s">
        <v>18</v>
      </c>
      <c r="AX14" s="369" t="s">
        <v>19</v>
      </c>
      <c r="AY14" s="369" t="s">
        <v>19</v>
      </c>
      <c r="AZ14" s="370"/>
      <c r="BA14" s="371"/>
      <c r="BB14" s="360"/>
      <c r="BC14" s="341"/>
      <c r="BD14" s="341"/>
      <c r="BE14" s="341"/>
      <c r="BF14" s="368"/>
      <c r="BG14" s="369" t="s">
        <v>18</v>
      </c>
      <c r="BH14" s="369" t="s">
        <v>19</v>
      </c>
      <c r="BI14" s="369" t="s">
        <v>19</v>
      </c>
      <c r="BJ14" s="369" t="s">
        <v>18</v>
      </c>
      <c r="BK14" s="369" t="s">
        <v>19</v>
      </c>
      <c r="BL14" s="369" t="s">
        <v>19</v>
      </c>
      <c r="BM14" s="367"/>
      <c r="BN14" s="307"/>
      <c r="BO14" s="360"/>
      <c r="BP14" s="341"/>
      <c r="BQ14" s="341"/>
      <c r="BR14" s="341"/>
      <c r="BS14" s="368"/>
      <c r="BT14" s="369" t="s">
        <v>18</v>
      </c>
      <c r="BU14" s="369" t="s">
        <v>19</v>
      </c>
      <c r="BV14" s="369" t="s">
        <v>19</v>
      </c>
      <c r="BW14" s="369" t="s">
        <v>18</v>
      </c>
      <c r="BX14" s="369" t="s">
        <v>19</v>
      </c>
      <c r="BY14" s="369" t="s">
        <v>19</v>
      </c>
      <c r="BZ14" s="367"/>
      <c r="CA14" s="307"/>
      <c r="CB14" s="360"/>
      <c r="CC14" s="341"/>
      <c r="CD14" s="341"/>
      <c r="CE14" s="341"/>
      <c r="CF14" s="368"/>
      <c r="CG14" s="369" t="s">
        <v>18</v>
      </c>
      <c r="CH14" s="369" t="s">
        <v>19</v>
      </c>
      <c r="CI14" s="369" t="s">
        <v>19</v>
      </c>
      <c r="CJ14" s="369" t="s">
        <v>18</v>
      </c>
      <c r="CK14" s="369" t="s">
        <v>19</v>
      </c>
      <c r="CL14" s="369" t="s">
        <v>19</v>
      </c>
      <c r="CM14" s="367"/>
      <c r="CN14" s="307"/>
      <c r="CO14" s="360"/>
      <c r="CP14" s="341"/>
      <c r="CQ14" s="341"/>
      <c r="CR14" s="341"/>
      <c r="CS14" s="368"/>
      <c r="CT14" s="369" t="s">
        <v>18</v>
      </c>
      <c r="CU14" s="369" t="s">
        <v>19</v>
      </c>
      <c r="CV14" s="369" t="s">
        <v>19</v>
      </c>
      <c r="CW14" s="369" t="s">
        <v>18</v>
      </c>
      <c r="CX14" s="369" t="s">
        <v>19</v>
      </c>
      <c r="CY14" s="369" t="s">
        <v>19</v>
      </c>
      <c r="CZ14" s="367"/>
      <c r="DA14" s="301"/>
    </row>
    <row r="15" spans="1:105" ht="14">
      <c r="A15" s="307"/>
      <c r="B15" s="360"/>
      <c r="C15" s="341"/>
      <c r="D15" s="341"/>
      <c r="E15" s="341"/>
      <c r="F15" s="341"/>
      <c r="G15" s="372">
        <f>G31</f>
        <v>0</v>
      </c>
      <c r="H15" s="372">
        <f t="shared" ref="H15:L15" si="0">H31</f>
        <v>0</v>
      </c>
      <c r="I15" s="372"/>
      <c r="J15" s="372">
        <f t="shared" si="0"/>
        <v>0</v>
      </c>
      <c r="K15" s="372">
        <f t="shared" si="0"/>
        <v>0</v>
      </c>
      <c r="L15" s="372">
        <f t="shared" si="0"/>
        <v>0</v>
      </c>
      <c r="M15" s="373"/>
      <c r="N15" s="374"/>
      <c r="O15" s="360"/>
      <c r="P15" s="341"/>
      <c r="Q15" s="341"/>
      <c r="R15" s="341"/>
      <c r="S15" s="341"/>
      <c r="T15" s="372">
        <f>T31</f>
        <v>0</v>
      </c>
      <c r="U15" s="372">
        <f t="shared" ref="U15:Y15" si="1">U31</f>
        <v>0</v>
      </c>
      <c r="V15" s="372"/>
      <c r="W15" s="372">
        <f t="shared" si="1"/>
        <v>0</v>
      </c>
      <c r="X15" s="372">
        <f t="shared" si="1"/>
        <v>0</v>
      </c>
      <c r="Y15" s="372">
        <f t="shared" si="1"/>
        <v>0</v>
      </c>
      <c r="Z15" s="375"/>
      <c r="AA15" s="376"/>
      <c r="AB15" s="360"/>
      <c r="AC15" s="341"/>
      <c r="AD15" s="341"/>
      <c r="AE15" s="341"/>
      <c r="AF15" s="341"/>
      <c r="AG15" s="372">
        <f>AG31</f>
        <v>0</v>
      </c>
      <c r="AH15" s="372">
        <f t="shared" ref="AH15:AL15" si="2">AH31</f>
        <v>0</v>
      </c>
      <c r="AI15" s="372"/>
      <c r="AJ15" s="372">
        <f t="shared" si="2"/>
        <v>0</v>
      </c>
      <c r="AK15" s="372">
        <f t="shared" si="2"/>
        <v>0</v>
      </c>
      <c r="AL15" s="372">
        <f t="shared" si="2"/>
        <v>0</v>
      </c>
      <c r="AM15" s="375"/>
      <c r="AN15" s="376"/>
      <c r="AO15" s="360"/>
      <c r="AP15" s="341"/>
      <c r="AQ15" s="341"/>
      <c r="AR15" s="341"/>
      <c r="AS15" s="341"/>
      <c r="AT15" s="372">
        <f>AT31</f>
        <v>0</v>
      </c>
      <c r="AU15" s="372">
        <f t="shared" ref="AU15:AY15" si="3">AU31</f>
        <v>0</v>
      </c>
      <c r="AV15" s="372"/>
      <c r="AW15" s="372">
        <f t="shared" si="3"/>
        <v>0</v>
      </c>
      <c r="AX15" s="372">
        <f t="shared" si="3"/>
        <v>0</v>
      </c>
      <c r="AY15" s="372">
        <f t="shared" si="3"/>
        <v>0</v>
      </c>
      <c r="AZ15" s="375"/>
      <c r="BA15" s="376"/>
      <c r="BB15" s="360"/>
      <c r="BC15" s="341"/>
      <c r="BD15" s="341"/>
      <c r="BE15" s="341"/>
      <c r="BF15" s="341"/>
      <c r="BG15" s="372">
        <f>BG31</f>
        <v>0</v>
      </c>
      <c r="BH15" s="372">
        <f t="shared" ref="BH15:BL15" si="4">BH31</f>
        <v>0</v>
      </c>
      <c r="BI15" s="372"/>
      <c r="BJ15" s="372">
        <f t="shared" si="4"/>
        <v>0</v>
      </c>
      <c r="BK15" s="372">
        <f t="shared" si="4"/>
        <v>0</v>
      </c>
      <c r="BL15" s="372">
        <f t="shared" si="4"/>
        <v>0</v>
      </c>
      <c r="BM15" s="367"/>
      <c r="BN15" s="307"/>
      <c r="BO15" s="360"/>
      <c r="BP15" s="341"/>
      <c r="BQ15" s="341"/>
      <c r="BR15" s="341"/>
      <c r="BS15" s="341"/>
      <c r="BT15" s="372">
        <f>BT31</f>
        <v>0</v>
      </c>
      <c r="BU15" s="372">
        <f t="shared" ref="BU15:BY15" si="5">BU31</f>
        <v>0</v>
      </c>
      <c r="BV15" s="372"/>
      <c r="BW15" s="372">
        <f t="shared" si="5"/>
        <v>0</v>
      </c>
      <c r="BX15" s="372">
        <f t="shared" si="5"/>
        <v>0</v>
      </c>
      <c r="BY15" s="372">
        <f t="shared" si="5"/>
        <v>0</v>
      </c>
      <c r="BZ15" s="367"/>
      <c r="CA15" s="307"/>
      <c r="CB15" s="360"/>
      <c r="CC15" s="341"/>
      <c r="CD15" s="341"/>
      <c r="CE15" s="341"/>
      <c r="CF15" s="341"/>
      <c r="CG15" s="372">
        <f>CG31</f>
        <v>0</v>
      </c>
      <c r="CH15" s="372">
        <f t="shared" ref="CH15:CL15" si="6">CH31</f>
        <v>0</v>
      </c>
      <c r="CI15" s="372"/>
      <c r="CJ15" s="372">
        <f t="shared" si="6"/>
        <v>0</v>
      </c>
      <c r="CK15" s="372">
        <f t="shared" si="6"/>
        <v>0</v>
      </c>
      <c r="CL15" s="372">
        <f t="shared" si="6"/>
        <v>0</v>
      </c>
      <c r="CM15" s="367"/>
      <c r="CN15" s="307"/>
      <c r="CO15" s="360"/>
      <c r="CP15" s="341"/>
      <c r="CQ15" s="341"/>
      <c r="CR15" s="341"/>
      <c r="CS15" s="341"/>
      <c r="CT15" s="372">
        <f>CT31</f>
        <v>0</v>
      </c>
      <c r="CU15" s="372">
        <f t="shared" ref="CU15:CY15" si="7">CU31</f>
        <v>0</v>
      </c>
      <c r="CV15" s="372"/>
      <c r="CW15" s="372">
        <f t="shared" si="7"/>
        <v>0</v>
      </c>
      <c r="CX15" s="372">
        <f t="shared" si="7"/>
        <v>0</v>
      </c>
      <c r="CY15" s="372">
        <f t="shared" si="7"/>
        <v>0</v>
      </c>
      <c r="CZ15" s="367"/>
      <c r="DA15" s="301"/>
    </row>
    <row r="16" spans="1:105" ht="14">
      <c r="A16" s="301"/>
      <c r="B16" s="318"/>
      <c r="C16" s="342"/>
      <c r="D16" s="342"/>
      <c r="E16" s="342"/>
      <c r="F16" s="342"/>
      <c r="G16" s="377"/>
      <c r="H16" s="377"/>
      <c r="I16" s="377"/>
      <c r="J16" s="377"/>
      <c r="K16" s="377"/>
      <c r="L16" s="377"/>
      <c r="M16" s="373"/>
      <c r="N16" s="374"/>
      <c r="O16" s="318"/>
      <c r="P16" s="342"/>
      <c r="Q16" s="342"/>
      <c r="R16" s="342"/>
      <c r="S16" s="342"/>
      <c r="T16" s="378"/>
      <c r="U16" s="378"/>
      <c r="V16" s="378"/>
      <c r="W16" s="378"/>
      <c r="X16" s="378"/>
      <c r="Y16" s="378"/>
      <c r="Z16" s="373"/>
      <c r="AA16" s="379"/>
      <c r="AB16" s="318"/>
      <c r="AC16" s="342"/>
      <c r="AD16" s="342"/>
      <c r="AE16" s="342"/>
      <c r="AF16" s="342"/>
      <c r="AG16" s="377"/>
      <c r="AH16" s="377"/>
      <c r="AI16" s="377"/>
      <c r="AJ16" s="377"/>
      <c r="AK16" s="377"/>
      <c r="AL16" s="377"/>
      <c r="AM16" s="373"/>
      <c r="AN16" s="379"/>
      <c r="AO16" s="318"/>
      <c r="AP16" s="342"/>
      <c r="AQ16" s="342"/>
      <c r="AR16" s="342"/>
      <c r="AS16" s="342"/>
      <c r="AT16" s="377"/>
      <c r="AU16" s="377"/>
      <c r="AV16" s="377"/>
      <c r="AW16" s="377"/>
      <c r="AX16" s="377"/>
      <c r="AY16" s="377"/>
      <c r="AZ16" s="373"/>
      <c r="BA16" s="379"/>
      <c r="BB16" s="318"/>
      <c r="BC16" s="342"/>
      <c r="BD16" s="342"/>
      <c r="BE16" s="342"/>
      <c r="BF16" s="342"/>
      <c r="BG16" s="380"/>
      <c r="BH16" s="380"/>
      <c r="BI16" s="380"/>
      <c r="BJ16" s="380"/>
      <c r="BK16" s="380"/>
      <c r="BL16" s="380"/>
      <c r="BM16" s="317"/>
      <c r="BN16" s="301"/>
      <c r="BO16" s="318"/>
      <c r="BP16" s="342"/>
      <c r="BQ16" s="342"/>
      <c r="BR16" s="342"/>
      <c r="BS16" s="342"/>
      <c r="BT16" s="377"/>
      <c r="BU16" s="377"/>
      <c r="BV16" s="377"/>
      <c r="BW16" s="377"/>
      <c r="BX16" s="377"/>
      <c r="BY16" s="377"/>
      <c r="BZ16" s="317"/>
      <c r="CA16" s="301"/>
      <c r="CB16" s="318"/>
      <c r="CC16" s="342"/>
      <c r="CD16" s="342"/>
      <c r="CE16" s="342"/>
      <c r="CF16" s="342"/>
      <c r="CG16" s="377"/>
      <c r="CH16" s="377"/>
      <c r="CI16" s="377"/>
      <c r="CJ16" s="377"/>
      <c r="CK16" s="377"/>
      <c r="CL16" s="377"/>
      <c r="CM16" s="317"/>
      <c r="CN16" s="301"/>
      <c r="CO16" s="318"/>
      <c r="CP16" s="342"/>
      <c r="CQ16" s="342"/>
      <c r="CR16" s="342"/>
      <c r="CS16" s="342"/>
      <c r="CT16" s="377"/>
      <c r="CU16" s="377"/>
      <c r="CV16" s="381"/>
      <c r="CW16" s="377"/>
      <c r="CX16" s="377"/>
      <c r="CY16" s="377"/>
      <c r="CZ16" s="317"/>
      <c r="DA16" s="301"/>
    </row>
    <row r="17" spans="1:105" ht="14">
      <c r="A17" s="301"/>
      <c r="B17" s="318"/>
      <c r="C17" s="341"/>
      <c r="D17" s="341"/>
      <c r="E17" s="341"/>
      <c r="F17" s="341"/>
      <c r="G17" s="381"/>
      <c r="H17" s="381"/>
      <c r="I17" s="381"/>
      <c r="J17" s="381"/>
      <c r="K17" s="381"/>
      <c r="L17" s="381"/>
      <c r="M17" s="373"/>
      <c r="N17" s="374"/>
      <c r="O17" s="318"/>
      <c r="P17" s="341"/>
      <c r="Q17" s="341"/>
      <c r="R17" s="341"/>
      <c r="S17" s="341"/>
      <c r="T17" s="380"/>
      <c r="U17" s="380"/>
      <c r="V17" s="380"/>
      <c r="W17" s="380"/>
      <c r="X17" s="380"/>
      <c r="Y17" s="380"/>
      <c r="Z17" s="373"/>
      <c r="AA17" s="379"/>
      <c r="AB17" s="318"/>
      <c r="AC17" s="341"/>
      <c r="AD17" s="341"/>
      <c r="AE17" s="341"/>
      <c r="AF17" s="341"/>
      <c r="AG17" s="381"/>
      <c r="AH17" s="381"/>
      <c r="AI17" s="381"/>
      <c r="AJ17" s="381"/>
      <c r="AK17" s="381"/>
      <c r="AL17" s="381"/>
      <c r="AM17" s="373"/>
      <c r="AN17" s="379"/>
      <c r="AO17" s="318"/>
      <c r="AP17" s="341"/>
      <c r="AQ17" s="341"/>
      <c r="AR17" s="341"/>
      <c r="AS17" s="341"/>
      <c r="AT17" s="381"/>
      <c r="AU17" s="381"/>
      <c r="AV17" s="381"/>
      <c r="AW17" s="381"/>
      <c r="AX17" s="381"/>
      <c r="AY17" s="381"/>
      <c r="AZ17" s="373"/>
      <c r="BA17" s="379"/>
      <c r="BB17" s="318"/>
      <c r="BC17" s="341"/>
      <c r="BD17" s="341"/>
      <c r="BE17" s="341"/>
      <c r="BF17" s="341"/>
      <c r="BG17" s="381"/>
      <c r="BH17" s="381"/>
      <c r="BI17" s="381"/>
      <c r="BJ17" s="381"/>
      <c r="BK17" s="381"/>
      <c r="BL17" s="381"/>
      <c r="BM17" s="317"/>
      <c r="BN17" s="301"/>
      <c r="BO17" s="318"/>
      <c r="BP17" s="341"/>
      <c r="BQ17" s="341"/>
      <c r="BR17" s="341"/>
      <c r="BS17" s="341"/>
      <c r="BT17" s="381"/>
      <c r="BU17" s="381"/>
      <c r="BV17" s="381"/>
      <c r="BW17" s="381"/>
      <c r="BX17" s="381"/>
      <c r="BY17" s="381"/>
      <c r="BZ17" s="317"/>
      <c r="CA17" s="301"/>
      <c r="CB17" s="318"/>
      <c r="CC17" s="341"/>
      <c r="CD17" s="341"/>
      <c r="CE17" s="341"/>
      <c r="CF17" s="341"/>
      <c r="CG17" s="381"/>
      <c r="CH17" s="381"/>
      <c r="CI17" s="381"/>
      <c r="CJ17" s="381"/>
      <c r="CK17" s="381"/>
      <c r="CL17" s="381"/>
      <c r="CM17" s="317"/>
      <c r="CN17" s="301"/>
      <c r="CO17" s="318"/>
      <c r="CP17" s="341"/>
      <c r="CQ17" s="341"/>
      <c r="CR17" s="341"/>
      <c r="CS17" s="341"/>
      <c r="CT17" s="381"/>
      <c r="CU17" s="381"/>
      <c r="CV17" s="381"/>
      <c r="CW17" s="381"/>
      <c r="CX17" s="381"/>
      <c r="CY17" s="381"/>
      <c r="CZ17" s="317"/>
      <c r="DA17" s="301"/>
    </row>
    <row r="18" spans="1:105" ht="14">
      <c r="A18" s="301"/>
      <c r="B18" s="318"/>
      <c r="C18" s="341"/>
      <c r="D18" s="341"/>
      <c r="E18" s="341"/>
      <c r="F18" s="382"/>
      <c r="G18" s="381"/>
      <c r="H18" s="381"/>
      <c r="I18" s="381"/>
      <c r="J18" s="381"/>
      <c r="K18" s="381"/>
      <c r="L18" s="381"/>
      <c r="M18" s="373"/>
      <c r="N18" s="374"/>
      <c r="O18" s="318"/>
      <c r="P18" s="341"/>
      <c r="Q18" s="341"/>
      <c r="R18" s="341"/>
      <c r="S18" s="382"/>
      <c r="T18" s="380"/>
      <c r="U18" s="380"/>
      <c r="V18" s="380"/>
      <c r="W18" s="380"/>
      <c r="X18" s="380"/>
      <c r="Y18" s="380"/>
      <c r="Z18" s="373"/>
      <c r="AA18" s="379"/>
      <c r="AB18" s="318"/>
      <c r="AC18" s="341"/>
      <c r="AD18" s="341"/>
      <c r="AE18" s="341"/>
      <c r="AF18" s="382"/>
      <c r="AG18" s="381"/>
      <c r="AH18" s="381"/>
      <c r="AI18" s="381"/>
      <c r="AJ18" s="381"/>
      <c r="AK18" s="381"/>
      <c r="AL18" s="381"/>
      <c r="AM18" s="373"/>
      <c r="AN18" s="379"/>
      <c r="AO18" s="318"/>
      <c r="AP18" s="341"/>
      <c r="AQ18" s="341"/>
      <c r="AR18" s="341"/>
      <c r="AS18" s="382"/>
      <c r="AT18" s="381"/>
      <c r="AU18" s="381"/>
      <c r="AV18" s="381"/>
      <c r="AW18" s="381"/>
      <c r="AX18" s="381"/>
      <c r="AY18" s="381"/>
      <c r="AZ18" s="373"/>
      <c r="BA18" s="379"/>
      <c r="BB18" s="318"/>
      <c r="BC18" s="341"/>
      <c r="BD18" s="341"/>
      <c r="BE18" s="341"/>
      <c r="BF18" s="382"/>
      <c r="BG18" s="381"/>
      <c r="BH18" s="381"/>
      <c r="BI18" s="381"/>
      <c r="BJ18" s="381"/>
      <c r="BK18" s="381"/>
      <c r="BL18" s="381"/>
      <c r="BM18" s="317"/>
      <c r="BN18" s="301"/>
      <c r="BO18" s="318"/>
      <c r="BP18" s="341"/>
      <c r="BQ18" s="341"/>
      <c r="BR18" s="341"/>
      <c r="BS18" s="382"/>
      <c r="BT18" s="381"/>
      <c r="BU18" s="381"/>
      <c r="BV18" s="381"/>
      <c r="BW18" s="381"/>
      <c r="BX18" s="381"/>
      <c r="BY18" s="381"/>
      <c r="BZ18" s="317"/>
      <c r="CA18" s="301"/>
      <c r="CB18" s="318"/>
      <c r="CC18" s="341"/>
      <c r="CD18" s="341"/>
      <c r="CE18" s="341"/>
      <c r="CF18" s="382"/>
      <c r="CG18" s="381"/>
      <c r="CH18" s="381"/>
      <c r="CI18" s="381"/>
      <c r="CJ18" s="381"/>
      <c r="CK18" s="381"/>
      <c r="CL18" s="381"/>
      <c r="CM18" s="317"/>
      <c r="CN18" s="301"/>
      <c r="CO18" s="318"/>
      <c r="CP18" s="341"/>
      <c r="CQ18" s="341"/>
      <c r="CR18" s="341"/>
      <c r="CS18" s="382"/>
      <c r="CT18" s="381"/>
      <c r="CU18" s="381"/>
      <c r="CV18" s="381"/>
      <c r="CW18" s="381"/>
      <c r="CX18" s="381"/>
      <c r="CY18" s="381"/>
      <c r="CZ18" s="317"/>
      <c r="DA18" s="301"/>
    </row>
    <row r="19" spans="1:105" ht="14">
      <c r="A19" s="301"/>
      <c r="B19" s="318"/>
      <c r="C19" s="341"/>
      <c r="D19" s="341"/>
      <c r="E19" s="341"/>
      <c r="F19" s="383">
        <f>$C$8</f>
        <v>1900</v>
      </c>
      <c r="G19" s="384">
        <f>+T19+AG19+AT19+BG19+BT19+CG19+CT19</f>
        <v>0</v>
      </c>
      <c r="H19" s="384">
        <f>+U19+AH19+AU19+BH19+BU19+CH19+CU19</f>
        <v>0</v>
      </c>
      <c r="I19" s="384">
        <f t="shared" ref="G19:L30" si="8">+V19+AI19+AV19+BI19+BV19+CI19+CV19</f>
        <v>0</v>
      </c>
      <c r="J19" s="384">
        <f t="shared" si="8"/>
        <v>0</v>
      </c>
      <c r="K19" s="384">
        <f t="shared" si="8"/>
        <v>0</v>
      </c>
      <c r="L19" s="384">
        <f t="shared" si="8"/>
        <v>0</v>
      </c>
      <c r="M19" s="373"/>
      <c r="N19" s="374"/>
      <c r="O19" s="318"/>
      <c r="P19" s="341"/>
      <c r="Q19" s="341"/>
      <c r="R19" s="341"/>
      <c r="S19" s="383">
        <f>$C$8</f>
        <v>1900</v>
      </c>
      <c r="T19" s="385">
        <f>'50.23'!B17</f>
        <v>0</v>
      </c>
      <c r="U19" s="385">
        <f>'50.23'!C17</f>
        <v>0</v>
      </c>
      <c r="V19" s="385">
        <f>'50.23'!D17</f>
        <v>0</v>
      </c>
      <c r="W19" s="385">
        <f>'50.23'!E17</f>
        <v>0</v>
      </c>
      <c r="X19" s="385">
        <f>'50.23'!F17</f>
        <v>0</v>
      </c>
      <c r="Y19" s="385">
        <f>'50.23'!G17</f>
        <v>0</v>
      </c>
      <c r="Z19" s="375"/>
      <c r="AA19" s="376"/>
      <c r="AB19" s="318"/>
      <c r="AC19" s="341"/>
      <c r="AD19" s="341"/>
      <c r="AE19" s="341"/>
      <c r="AF19" s="383">
        <f>$C$8</f>
        <v>1900</v>
      </c>
      <c r="AG19" s="385">
        <f>'50.26'!B17</f>
        <v>0</v>
      </c>
      <c r="AH19" s="385">
        <f>'50.26'!C17</f>
        <v>0</v>
      </c>
      <c r="AI19" s="385">
        <f>'50.26'!D17</f>
        <v>0</v>
      </c>
      <c r="AJ19" s="385">
        <f>'50.26'!E17</f>
        <v>0</v>
      </c>
      <c r="AK19" s="385">
        <f>'50.26'!F17</f>
        <v>0</v>
      </c>
      <c r="AL19" s="385">
        <f>'50.26'!G17</f>
        <v>0</v>
      </c>
      <c r="AM19" s="375"/>
      <c r="AN19" s="376"/>
      <c r="AO19" s="318"/>
      <c r="AP19" s="341"/>
      <c r="AQ19" s="341"/>
      <c r="AR19" s="341"/>
      <c r="AS19" s="383">
        <f>$C$8</f>
        <v>1900</v>
      </c>
      <c r="AT19" s="385">
        <f>'50.21'!B17</f>
        <v>0</v>
      </c>
      <c r="AU19" s="385">
        <f>'50.21'!C17</f>
        <v>0</v>
      </c>
      <c r="AV19" s="385">
        <f>'50.21'!D17</f>
        <v>0</v>
      </c>
      <c r="AW19" s="385">
        <f>'50.21'!E17</f>
        <v>0</v>
      </c>
      <c r="AX19" s="385">
        <f>'50.21'!F17</f>
        <v>0</v>
      </c>
      <c r="AY19" s="385">
        <f>'50.21'!G17</f>
        <v>0</v>
      </c>
      <c r="AZ19" s="375"/>
      <c r="BA19" s="376"/>
      <c r="BB19" s="318"/>
      <c r="BC19" s="341"/>
      <c r="BD19" s="341"/>
      <c r="BE19" s="341"/>
      <c r="BF19" s="383">
        <f>$C$8</f>
        <v>1900</v>
      </c>
      <c r="BG19" s="385">
        <f>'50.27'!B17</f>
        <v>0</v>
      </c>
      <c r="BH19" s="385">
        <f>'50.27'!C17</f>
        <v>0</v>
      </c>
      <c r="BI19" s="385">
        <f>'50.27'!D17</f>
        <v>0</v>
      </c>
      <c r="BJ19" s="385">
        <f>'50.27'!E17</f>
        <v>0</v>
      </c>
      <c r="BK19" s="385">
        <f>'50.27'!F17</f>
        <v>0</v>
      </c>
      <c r="BL19" s="385">
        <f>'50.27'!G17</f>
        <v>0</v>
      </c>
      <c r="BM19" s="317"/>
      <c r="BN19" s="301"/>
      <c r="BO19" s="318"/>
      <c r="BP19" s="341"/>
      <c r="BQ19" s="341"/>
      <c r="BR19" s="341"/>
      <c r="BS19" s="383">
        <f>$C$8</f>
        <v>1900</v>
      </c>
      <c r="BT19" s="385">
        <f>'50.22'!B17</f>
        <v>0</v>
      </c>
      <c r="BU19" s="385">
        <f>'50.22'!C17</f>
        <v>0</v>
      </c>
      <c r="BV19" s="385">
        <f>'50.22'!D17</f>
        <v>0</v>
      </c>
      <c r="BW19" s="385">
        <f>'50.22'!E17</f>
        <v>0</v>
      </c>
      <c r="BX19" s="385">
        <f>'50.22'!F17</f>
        <v>0</v>
      </c>
      <c r="BY19" s="385">
        <f>'50.22'!G17</f>
        <v>0</v>
      </c>
      <c r="BZ19" s="317"/>
      <c r="CA19" s="301"/>
      <c r="CB19" s="318"/>
      <c r="CC19" s="341"/>
      <c r="CD19" s="341"/>
      <c r="CE19" s="341"/>
      <c r="CF19" s="383">
        <f>$C$8</f>
        <v>1900</v>
      </c>
      <c r="CG19" s="385">
        <f>'50.25'!B17</f>
        <v>0</v>
      </c>
      <c r="CH19" s="385">
        <f>'50.25'!C17</f>
        <v>0</v>
      </c>
      <c r="CI19" s="385">
        <f>'50.25'!D17</f>
        <v>0</v>
      </c>
      <c r="CJ19" s="385">
        <f>'50.25'!E17</f>
        <v>0</v>
      </c>
      <c r="CK19" s="385">
        <f>'50.25'!F17</f>
        <v>0</v>
      </c>
      <c r="CL19" s="385">
        <f>'50.25'!G17</f>
        <v>0</v>
      </c>
      <c r="CM19" s="317"/>
      <c r="CN19" s="301"/>
      <c r="CO19" s="318"/>
      <c r="CP19" s="341"/>
      <c r="CQ19" s="341"/>
      <c r="CR19" s="341"/>
      <c r="CS19" s="383">
        <f>$C$8</f>
        <v>1900</v>
      </c>
      <c r="CT19" s="385">
        <f>'50.24'!B17</f>
        <v>0</v>
      </c>
      <c r="CU19" s="385">
        <f>'50.24'!C17</f>
        <v>0</v>
      </c>
      <c r="CV19" s="385">
        <f>'50.24'!D17</f>
        <v>0</v>
      </c>
      <c r="CW19" s="385">
        <f>'50.24'!E17</f>
        <v>0</v>
      </c>
      <c r="CX19" s="385">
        <f>'50.24'!F17</f>
        <v>0</v>
      </c>
      <c r="CY19" s="385">
        <f>'50.24'!G17</f>
        <v>0</v>
      </c>
      <c r="CZ19" s="317"/>
      <c r="DA19" s="301"/>
    </row>
    <row r="20" spans="1:105" ht="14">
      <c r="A20" s="301"/>
      <c r="B20" s="318"/>
      <c r="C20" s="341"/>
      <c r="D20" s="341"/>
      <c r="E20" s="341"/>
      <c r="F20" s="383">
        <f t="shared" ref="F20:F28" si="9">F19-1</f>
        <v>1899</v>
      </c>
      <c r="G20" s="384">
        <f t="shared" si="8"/>
        <v>0</v>
      </c>
      <c r="H20" s="384">
        <f t="shared" si="8"/>
        <v>0</v>
      </c>
      <c r="I20" s="384">
        <f t="shared" si="8"/>
        <v>0</v>
      </c>
      <c r="J20" s="384">
        <f t="shared" si="8"/>
        <v>0</v>
      </c>
      <c r="K20" s="384">
        <f t="shared" si="8"/>
        <v>0</v>
      </c>
      <c r="L20" s="384">
        <f t="shared" si="8"/>
        <v>0</v>
      </c>
      <c r="M20" s="373"/>
      <c r="N20" s="374"/>
      <c r="O20" s="318"/>
      <c r="P20" s="341"/>
      <c r="Q20" s="341"/>
      <c r="R20" s="341"/>
      <c r="S20" s="383">
        <f t="shared" ref="S20:S28" si="10">S19-1</f>
        <v>1899</v>
      </c>
      <c r="T20" s="385">
        <f>'50.23'!B18</f>
        <v>0</v>
      </c>
      <c r="U20" s="385">
        <f>'50.23'!C18</f>
        <v>0</v>
      </c>
      <c r="V20" s="385">
        <f>'50.23'!D18</f>
        <v>0</v>
      </c>
      <c r="W20" s="385">
        <f>'50.23'!E18</f>
        <v>0</v>
      </c>
      <c r="X20" s="385">
        <f>'50.23'!F18</f>
        <v>0</v>
      </c>
      <c r="Y20" s="385">
        <f>'50.23'!G18</f>
        <v>0</v>
      </c>
      <c r="Z20" s="375"/>
      <c r="AA20" s="376"/>
      <c r="AB20" s="318"/>
      <c r="AC20" s="341"/>
      <c r="AD20" s="341"/>
      <c r="AE20" s="341"/>
      <c r="AF20" s="383">
        <f t="shared" ref="AF20:AF28" si="11">AF19-1</f>
        <v>1899</v>
      </c>
      <c r="AG20" s="385">
        <f>'50.26'!B18</f>
        <v>0</v>
      </c>
      <c r="AH20" s="385">
        <f>'50.26'!C18</f>
        <v>0</v>
      </c>
      <c r="AI20" s="385">
        <f>'50.26'!D18</f>
        <v>0</v>
      </c>
      <c r="AJ20" s="385">
        <f>'50.26'!E18</f>
        <v>0</v>
      </c>
      <c r="AK20" s="385">
        <f>'50.26'!F18</f>
        <v>0</v>
      </c>
      <c r="AL20" s="385">
        <f>'50.26'!G18</f>
        <v>0</v>
      </c>
      <c r="AM20" s="375"/>
      <c r="AN20" s="376"/>
      <c r="AO20" s="318"/>
      <c r="AP20" s="341"/>
      <c r="AQ20" s="341"/>
      <c r="AR20" s="341"/>
      <c r="AS20" s="383">
        <f t="shared" ref="AS20:AS28" si="12">AS19-1</f>
        <v>1899</v>
      </c>
      <c r="AT20" s="385">
        <f>'50.21'!B18</f>
        <v>0</v>
      </c>
      <c r="AU20" s="385">
        <f>'50.21'!C18</f>
        <v>0</v>
      </c>
      <c r="AV20" s="385">
        <f>'50.21'!D18</f>
        <v>0</v>
      </c>
      <c r="AW20" s="385">
        <f>'50.21'!E18</f>
        <v>0</v>
      </c>
      <c r="AX20" s="385">
        <f>'50.21'!F18</f>
        <v>0</v>
      </c>
      <c r="AY20" s="385">
        <f>'50.21'!G18</f>
        <v>0</v>
      </c>
      <c r="AZ20" s="375"/>
      <c r="BA20" s="376"/>
      <c r="BB20" s="318"/>
      <c r="BC20" s="341"/>
      <c r="BD20" s="341"/>
      <c r="BE20" s="341"/>
      <c r="BF20" s="383">
        <f t="shared" ref="BF20:BF28" si="13">BF19-1</f>
        <v>1899</v>
      </c>
      <c r="BG20" s="385">
        <f>'50.27'!B18</f>
        <v>0</v>
      </c>
      <c r="BH20" s="385">
        <f>'50.27'!C18</f>
        <v>0</v>
      </c>
      <c r="BI20" s="385">
        <f>'50.27'!D18</f>
        <v>0</v>
      </c>
      <c r="BJ20" s="385">
        <f>'50.27'!E18</f>
        <v>0</v>
      </c>
      <c r="BK20" s="385">
        <f>'50.27'!F18</f>
        <v>0</v>
      </c>
      <c r="BL20" s="385">
        <f>'50.27'!G18</f>
        <v>0</v>
      </c>
      <c r="BM20" s="317"/>
      <c r="BN20" s="301"/>
      <c r="BO20" s="318"/>
      <c r="BP20" s="341"/>
      <c r="BQ20" s="341"/>
      <c r="BR20" s="341"/>
      <c r="BS20" s="383">
        <f t="shared" ref="BS20:BS28" si="14">BS19-1</f>
        <v>1899</v>
      </c>
      <c r="BT20" s="385">
        <f>'50.22'!B18</f>
        <v>0</v>
      </c>
      <c r="BU20" s="385">
        <f>'50.22'!C18</f>
        <v>0</v>
      </c>
      <c r="BV20" s="385">
        <f>'50.22'!D18</f>
        <v>0</v>
      </c>
      <c r="BW20" s="385">
        <f>'50.22'!E18</f>
        <v>0</v>
      </c>
      <c r="BX20" s="385">
        <f>'50.22'!F18</f>
        <v>0</v>
      </c>
      <c r="BY20" s="385">
        <f>'50.22'!G18</f>
        <v>0</v>
      </c>
      <c r="BZ20" s="317"/>
      <c r="CA20" s="301"/>
      <c r="CB20" s="318"/>
      <c r="CC20" s="341"/>
      <c r="CD20" s="341"/>
      <c r="CE20" s="341"/>
      <c r="CF20" s="383">
        <f t="shared" ref="CF20:CF28" si="15">CF19-1</f>
        <v>1899</v>
      </c>
      <c r="CG20" s="385">
        <f>'50.25'!B18</f>
        <v>0</v>
      </c>
      <c r="CH20" s="385">
        <f>'50.25'!C18</f>
        <v>0</v>
      </c>
      <c r="CI20" s="385">
        <f>'50.25'!D18</f>
        <v>0</v>
      </c>
      <c r="CJ20" s="385">
        <f>'50.25'!E18</f>
        <v>0</v>
      </c>
      <c r="CK20" s="385">
        <f>'50.25'!F18</f>
        <v>0</v>
      </c>
      <c r="CL20" s="385">
        <f>'50.25'!G18</f>
        <v>0</v>
      </c>
      <c r="CM20" s="317"/>
      <c r="CN20" s="301"/>
      <c r="CO20" s="318"/>
      <c r="CP20" s="341"/>
      <c r="CQ20" s="341"/>
      <c r="CR20" s="341"/>
      <c r="CS20" s="383">
        <f t="shared" ref="CS20:CS28" si="16">CS19-1</f>
        <v>1899</v>
      </c>
      <c r="CT20" s="385">
        <f>'50.24'!B18</f>
        <v>0</v>
      </c>
      <c r="CU20" s="385">
        <f>'50.24'!C18</f>
        <v>0</v>
      </c>
      <c r="CV20" s="385">
        <f>'50.24'!D18</f>
        <v>0</v>
      </c>
      <c r="CW20" s="385">
        <f>'50.24'!E18</f>
        <v>0</v>
      </c>
      <c r="CX20" s="385">
        <f>'50.24'!F18</f>
        <v>0</v>
      </c>
      <c r="CY20" s="385">
        <f>'50.24'!G18</f>
        <v>0</v>
      </c>
      <c r="CZ20" s="317"/>
      <c r="DA20" s="301"/>
    </row>
    <row r="21" spans="1:105" ht="14">
      <c r="A21" s="301"/>
      <c r="B21" s="318"/>
      <c r="C21" s="341"/>
      <c r="D21" s="341"/>
      <c r="E21" s="341"/>
      <c r="F21" s="383">
        <f t="shared" si="9"/>
        <v>1898</v>
      </c>
      <c r="G21" s="384">
        <f t="shared" si="8"/>
        <v>0</v>
      </c>
      <c r="H21" s="384">
        <f t="shared" si="8"/>
        <v>0</v>
      </c>
      <c r="I21" s="384">
        <f t="shared" si="8"/>
        <v>0</v>
      </c>
      <c r="J21" s="384">
        <f t="shared" si="8"/>
        <v>0</v>
      </c>
      <c r="K21" s="384">
        <f t="shared" si="8"/>
        <v>0</v>
      </c>
      <c r="L21" s="384">
        <f t="shared" si="8"/>
        <v>0</v>
      </c>
      <c r="M21" s="373"/>
      <c r="N21" s="374"/>
      <c r="O21" s="318"/>
      <c r="P21" s="341"/>
      <c r="Q21" s="341"/>
      <c r="R21" s="341"/>
      <c r="S21" s="383">
        <f t="shared" si="10"/>
        <v>1898</v>
      </c>
      <c r="T21" s="385">
        <f>'50.23'!B19</f>
        <v>0</v>
      </c>
      <c r="U21" s="385">
        <f>'50.23'!C19</f>
        <v>0</v>
      </c>
      <c r="V21" s="385">
        <f>'50.23'!D19</f>
        <v>0</v>
      </c>
      <c r="W21" s="385">
        <f>'50.23'!E19</f>
        <v>0</v>
      </c>
      <c r="X21" s="385">
        <f>'50.23'!F19</f>
        <v>0</v>
      </c>
      <c r="Y21" s="385">
        <f>'50.23'!G19</f>
        <v>0</v>
      </c>
      <c r="Z21" s="375"/>
      <c r="AA21" s="376"/>
      <c r="AB21" s="318"/>
      <c r="AC21" s="341"/>
      <c r="AD21" s="341"/>
      <c r="AE21" s="341"/>
      <c r="AF21" s="383">
        <f t="shared" si="11"/>
        <v>1898</v>
      </c>
      <c r="AG21" s="385">
        <f>'50.26'!B19</f>
        <v>0</v>
      </c>
      <c r="AH21" s="385">
        <f>'50.26'!C19</f>
        <v>0</v>
      </c>
      <c r="AI21" s="385">
        <f>'50.26'!D19</f>
        <v>0</v>
      </c>
      <c r="AJ21" s="385">
        <f>'50.26'!E19</f>
        <v>0</v>
      </c>
      <c r="AK21" s="385">
        <f>'50.26'!F19</f>
        <v>0</v>
      </c>
      <c r="AL21" s="385">
        <f>'50.26'!G19</f>
        <v>0</v>
      </c>
      <c r="AM21" s="375"/>
      <c r="AN21" s="376"/>
      <c r="AO21" s="318"/>
      <c r="AP21" s="341"/>
      <c r="AQ21" s="341"/>
      <c r="AR21" s="341"/>
      <c r="AS21" s="383">
        <f t="shared" si="12"/>
        <v>1898</v>
      </c>
      <c r="AT21" s="385">
        <f>'50.21'!B19</f>
        <v>0</v>
      </c>
      <c r="AU21" s="385">
        <f>'50.21'!C19</f>
        <v>0</v>
      </c>
      <c r="AV21" s="385">
        <f>'50.21'!D19</f>
        <v>0</v>
      </c>
      <c r="AW21" s="385">
        <f>'50.21'!E19</f>
        <v>0</v>
      </c>
      <c r="AX21" s="385">
        <f>'50.21'!F19</f>
        <v>0</v>
      </c>
      <c r="AY21" s="385">
        <f>'50.21'!G19</f>
        <v>0</v>
      </c>
      <c r="AZ21" s="375"/>
      <c r="BA21" s="376"/>
      <c r="BB21" s="318"/>
      <c r="BC21" s="341"/>
      <c r="BD21" s="341"/>
      <c r="BE21" s="341"/>
      <c r="BF21" s="383">
        <f t="shared" si="13"/>
        <v>1898</v>
      </c>
      <c r="BG21" s="385">
        <f>'50.27'!B19</f>
        <v>0</v>
      </c>
      <c r="BH21" s="385">
        <f>'50.27'!C19</f>
        <v>0</v>
      </c>
      <c r="BI21" s="385">
        <f>'50.27'!D19</f>
        <v>0</v>
      </c>
      <c r="BJ21" s="385">
        <f>'50.27'!E19</f>
        <v>0</v>
      </c>
      <c r="BK21" s="385">
        <f>'50.27'!F19</f>
        <v>0</v>
      </c>
      <c r="BL21" s="385">
        <f>'50.27'!G19</f>
        <v>0</v>
      </c>
      <c r="BM21" s="317"/>
      <c r="BN21" s="301"/>
      <c r="BO21" s="318"/>
      <c r="BP21" s="341"/>
      <c r="BQ21" s="341"/>
      <c r="BR21" s="341"/>
      <c r="BS21" s="383">
        <f t="shared" si="14"/>
        <v>1898</v>
      </c>
      <c r="BT21" s="385">
        <f>'50.22'!B19</f>
        <v>0</v>
      </c>
      <c r="BU21" s="385">
        <f>'50.22'!C19</f>
        <v>0</v>
      </c>
      <c r="BV21" s="385">
        <f>'50.22'!D19</f>
        <v>0</v>
      </c>
      <c r="BW21" s="385">
        <f>'50.22'!E19</f>
        <v>0</v>
      </c>
      <c r="BX21" s="385">
        <f>'50.22'!F19</f>
        <v>0</v>
      </c>
      <c r="BY21" s="385">
        <f>'50.22'!G19</f>
        <v>0</v>
      </c>
      <c r="BZ21" s="317"/>
      <c r="CA21" s="301"/>
      <c r="CB21" s="318"/>
      <c r="CC21" s="341"/>
      <c r="CD21" s="341"/>
      <c r="CE21" s="341"/>
      <c r="CF21" s="383">
        <f t="shared" si="15"/>
        <v>1898</v>
      </c>
      <c r="CG21" s="385">
        <f>'50.25'!B19</f>
        <v>0</v>
      </c>
      <c r="CH21" s="385">
        <f>'50.25'!C19</f>
        <v>0</v>
      </c>
      <c r="CI21" s="385">
        <f>'50.25'!D19</f>
        <v>0</v>
      </c>
      <c r="CJ21" s="385">
        <f>'50.25'!E19</f>
        <v>0</v>
      </c>
      <c r="CK21" s="385">
        <f>'50.25'!F19</f>
        <v>0</v>
      </c>
      <c r="CL21" s="385">
        <f>'50.25'!G19</f>
        <v>0</v>
      </c>
      <c r="CM21" s="317"/>
      <c r="CN21" s="301"/>
      <c r="CO21" s="318"/>
      <c r="CP21" s="341"/>
      <c r="CQ21" s="341"/>
      <c r="CR21" s="341"/>
      <c r="CS21" s="383">
        <f t="shared" si="16"/>
        <v>1898</v>
      </c>
      <c r="CT21" s="385">
        <f>'50.24'!B19</f>
        <v>0</v>
      </c>
      <c r="CU21" s="385">
        <f>'50.24'!C19</f>
        <v>0</v>
      </c>
      <c r="CV21" s="385">
        <f>'50.24'!D19</f>
        <v>0</v>
      </c>
      <c r="CW21" s="385">
        <f>'50.24'!E19</f>
        <v>0</v>
      </c>
      <c r="CX21" s="385">
        <f>'50.24'!F19</f>
        <v>0</v>
      </c>
      <c r="CY21" s="385">
        <f>'50.24'!G19</f>
        <v>0</v>
      </c>
      <c r="CZ21" s="317"/>
      <c r="DA21" s="301"/>
    </row>
    <row r="22" spans="1:105" ht="14">
      <c r="A22" s="301"/>
      <c r="B22" s="318"/>
      <c r="C22" s="341"/>
      <c r="D22" s="341"/>
      <c r="E22" s="341"/>
      <c r="F22" s="383">
        <f t="shared" si="9"/>
        <v>1897</v>
      </c>
      <c r="G22" s="384">
        <f t="shared" si="8"/>
        <v>0</v>
      </c>
      <c r="H22" s="384">
        <f t="shared" si="8"/>
        <v>0</v>
      </c>
      <c r="I22" s="384">
        <f t="shared" si="8"/>
        <v>0</v>
      </c>
      <c r="J22" s="384">
        <f t="shared" si="8"/>
        <v>0</v>
      </c>
      <c r="K22" s="384">
        <f t="shared" si="8"/>
        <v>0</v>
      </c>
      <c r="L22" s="384">
        <f t="shared" si="8"/>
        <v>0</v>
      </c>
      <c r="M22" s="373"/>
      <c r="N22" s="374"/>
      <c r="O22" s="318"/>
      <c r="P22" s="341"/>
      <c r="Q22" s="341"/>
      <c r="R22" s="341"/>
      <c r="S22" s="383">
        <f t="shared" si="10"/>
        <v>1897</v>
      </c>
      <c r="T22" s="385">
        <f>'50.23'!B20</f>
        <v>0</v>
      </c>
      <c r="U22" s="385">
        <f>'50.23'!C20</f>
        <v>0</v>
      </c>
      <c r="V22" s="385">
        <f>'50.23'!D20</f>
        <v>0</v>
      </c>
      <c r="W22" s="385">
        <f>'50.23'!E20</f>
        <v>0</v>
      </c>
      <c r="X22" s="385">
        <f>'50.23'!F20</f>
        <v>0</v>
      </c>
      <c r="Y22" s="385">
        <f>'50.23'!G20</f>
        <v>0</v>
      </c>
      <c r="Z22" s="375"/>
      <c r="AA22" s="376"/>
      <c r="AB22" s="318"/>
      <c r="AC22" s="341"/>
      <c r="AD22" s="341"/>
      <c r="AE22" s="341"/>
      <c r="AF22" s="383">
        <f t="shared" si="11"/>
        <v>1897</v>
      </c>
      <c r="AG22" s="385">
        <f>'50.26'!B20</f>
        <v>0</v>
      </c>
      <c r="AH22" s="385">
        <f>'50.26'!C20</f>
        <v>0</v>
      </c>
      <c r="AI22" s="385">
        <f>'50.26'!D20</f>
        <v>0</v>
      </c>
      <c r="AJ22" s="385">
        <f>'50.26'!E20</f>
        <v>0</v>
      </c>
      <c r="AK22" s="385">
        <f>'50.26'!F20</f>
        <v>0</v>
      </c>
      <c r="AL22" s="385">
        <f>'50.26'!G20</f>
        <v>0</v>
      </c>
      <c r="AM22" s="375"/>
      <c r="AN22" s="376"/>
      <c r="AO22" s="318"/>
      <c r="AP22" s="341"/>
      <c r="AQ22" s="341"/>
      <c r="AR22" s="341"/>
      <c r="AS22" s="383">
        <f t="shared" si="12"/>
        <v>1897</v>
      </c>
      <c r="AT22" s="385">
        <f>'50.21'!B20</f>
        <v>0</v>
      </c>
      <c r="AU22" s="385">
        <f>'50.21'!C20</f>
        <v>0</v>
      </c>
      <c r="AV22" s="385">
        <f>'50.21'!D20</f>
        <v>0</v>
      </c>
      <c r="AW22" s="385">
        <f>'50.21'!E20</f>
        <v>0</v>
      </c>
      <c r="AX22" s="385">
        <f>'50.21'!F20</f>
        <v>0</v>
      </c>
      <c r="AY22" s="385">
        <f>'50.21'!G20</f>
        <v>0</v>
      </c>
      <c r="AZ22" s="375"/>
      <c r="BA22" s="376"/>
      <c r="BB22" s="318"/>
      <c r="BC22" s="341"/>
      <c r="BD22" s="341"/>
      <c r="BE22" s="341"/>
      <c r="BF22" s="383">
        <f t="shared" si="13"/>
        <v>1897</v>
      </c>
      <c r="BG22" s="385">
        <f>'50.27'!B20</f>
        <v>0</v>
      </c>
      <c r="BH22" s="385">
        <f>'50.27'!C20</f>
        <v>0</v>
      </c>
      <c r="BI22" s="385">
        <f>'50.27'!D20</f>
        <v>0</v>
      </c>
      <c r="BJ22" s="385">
        <f>'50.27'!E20</f>
        <v>0</v>
      </c>
      <c r="BK22" s="385">
        <f>'50.27'!F20</f>
        <v>0</v>
      </c>
      <c r="BL22" s="385">
        <f>'50.27'!G20</f>
        <v>0</v>
      </c>
      <c r="BM22" s="317"/>
      <c r="BN22" s="301"/>
      <c r="BO22" s="318"/>
      <c r="BP22" s="341"/>
      <c r="BQ22" s="341"/>
      <c r="BR22" s="341"/>
      <c r="BS22" s="383">
        <f t="shared" si="14"/>
        <v>1897</v>
      </c>
      <c r="BT22" s="385">
        <f>'50.22'!B20</f>
        <v>0</v>
      </c>
      <c r="BU22" s="385">
        <f>'50.22'!C20</f>
        <v>0</v>
      </c>
      <c r="BV22" s="385">
        <f>'50.22'!D20</f>
        <v>0</v>
      </c>
      <c r="BW22" s="385">
        <f>'50.22'!E20</f>
        <v>0</v>
      </c>
      <c r="BX22" s="385">
        <f>'50.22'!F20</f>
        <v>0</v>
      </c>
      <c r="BY22" s="385">
        <f>'50.22'!G20</f>
        <v>0</v>
      </c>
      <c r="BZ22" s="317"/>
      <c r="CA22" s="301"/>
      <c r="CB22" s="318"/>
      <c r="CC22" s="341"/>
      <c r="CD22" s="341"/>
      <c r="CE22" s="341"/>
      <c r="CF22" s="383">
        <f t="shared" si="15"/>
        <v>1897</v>
      </c>
      <c r="CG22" s="385">
        <f>'50.25'!B20</f>
        <v>0</v>
      </c>
      <c r="CH22" s="385">
        <f>'50.25'!C20</f>
        <v>0</v>
      </c>
      <c r="CI22" s="385">
        <f>'50.25'!D20</f>
        <v>0</v>
      </c>
      <c r="CJ22" s="385">
        <f>'50.25'!E20</f>
        <v>0</v>
      </c>
      <c r="CK22" s="385">
        <f>'50.25'!F20</f>
        <v>0</v>
      </c>
      <c r="CL22" s="385">
        <f>'50.25'!G20</f>
        <v>0</v>
      </c>
      <c r="CM22" s="317"/>
      <c r="CN22" s="301"/>
      <c r="CO22" s="318"/>
      <c r="CP22" s="341"/>
      <c r="CQ22" s="341"/>
      <c r="CR22" s="341"/>
      <c r="CS22" s="383">
        <f t="shared" si="16"/>
        <v>1897</v>
      </c>
      <c r="CT22" s="385">
        <f>'50.24'!B20</f>
        <v>0</v>
      </c>
      <c r="CU22" s="385">
        <f>'50.24'!C20</f>
        <v>0</v>
      </c>
      <c r="CV22" s="385">
        <f>'50.24'!D20</f>
        <v>0</v>
      </c>
      <c r="CW22" s="385">
        <f>'50.24'!E20</f>
        <v>0</v>
      </c>
      <c r="CX22" s="385">
        <f>'50.24'!F20</f>
        <v>0</v>
      </c>
      <c r="CY22" s="385">
        <f>'50.24'!G20</f>
        <v>0</v>
      </c>
      <c r="CZ22" s="317"/>
      <c r="DA22" s="301"/>
    </row>
    <row r="23" spans="1:105" ht="14">
      <c r="A23" s="301"/>
      <c r="B23" s="318"/>
      <c r="C23" s="341"/>
      <c r="D23" s="341"/>
      <c r="E23" s="341"/>
      <c r="F23" s="383">
        <f t="shared" si="9"/>
        <v>1896</v>
      </c>
      <c r="G23" s="384">
        <f t="shared" si="8"/>
        <v>0</v>
      </c>
      <c r="H23" s="384">
        <f t="shared" si="8"/>
        <v>0</v>
      </c>
      <c r="I23" s="384">
        <f t="shared" si="8"/>
        <v>0</v>
      </c>
      <c r="J23" s="384">
        <f t="shared" si="8"/>
        <v>0</v>
      </c>
      <c r="K23" s="384">
        <f t="shared" si="8"/>
        <v>0</v>
      </c>
      <c r="L23" s="384">
        <f t="shared" si="8"/>
        <v>0</v>
      </c>
      <c r="M23" s="373"/>
      <c r="N23" s="374"/>
      <c r="O23" s="318"/>
      <c r="P23" s="341"/>
      <c r="Q23" s="341"/>
      <c r="R23" s="341"/>
      <c r="S23" s="383">
        <f t="shared" si="10"/>
        <v>1896</v>
      </c>
      <c r="T23" s="385">
        <f>'50.23'!B21</f>
        <v>0</v>
      </c>
      <c r="U23" s="385">
        <f>'50.23'!C21</f>
        <v>0</v>
      </c>
      <c r="V23" s="385">
        <f>'50.23'!D21</f>
        <v>0</v>
      </c>
      <c r="W23" s="385">
        <f>'50.23'!E21</f>
        <v>0</v>
      </c>
      <c r="X23" s="385">
        <f>'50.23'!F21</f>
        <v>0</v>
      </c>
      <c r="Y23" s="385">
        <f>'50.23'!G21</f>
        <v>0</v>
      </c>
      <c r="Z23" s="375"/>
      <c r="AA23" s="376"/>
      <c r="AB23" s="318"/>
      <c r="AC23" s="341"/>
      <c r="AD23" s="341"/>
      <c r="AE23" s="341"/>
      <c r="AF23" s="383">
        <f t="shared" si="11"/>
        <v>1896</v>
      </c>
      <c r="AG23" s="385">
        <f>'50.26'!B21</f>
        <v>0</v>
      </c>
      <c r="AH23" s="385">
        <f>'50.26'!C21</f>
        <v>0</v>
      </c>
      <c r="AI23" s="385">
        <f>'50.26'!D21</f>
        <v>0</v>
      </c>
      <c r="AJ23" s="385">
        <f>'50.26'!E21</f>
        <v>0</v>
      </c>
      <c r="AK23" s="385">
        <f>'50.26'!F21</f>
        <v>0</v>
      </c>
      <c r="AL23" s="385">
        <f>'50.26'!G21</f>
        <v>0</v>
      </c>
      <c r="AM23" s="375"/>
      <c r="AN23" s="376"/>
      <c r="AO23" s="318"/>
      <c r="AP23" s="341"/>
      <c r="AQ23" s="341"/>
      <c r="AR23" s="341"/>
      <c r="AS23" s="383">
        <f t="shared" si="12"/>
        <v>1896</v>
      </c>
      <c r="AT23" s="385">
        <f>'50.21'!B21</f>
        <v>0</v>
      </c>
      <c r="AU23" s="385">
        <f>'50.21'!C21</f>
        <v>0</v>
      </c>
      <c r="AV23" s="385">
        <f>'50.21'!D21</f>
        <v>0</v>
      </c>
      <c r="AW23" s="385">
        <f>'50.21'!E21</f>
        <v>0</v>
      </c>
      <c r="AX23" s="385">
        <f>'50.21'!F21</f>
        <v>0</v>
      </c>
      <c r="AY23" s="385">
        <f>'50.21'!G21</f>
        <v>0</v>
      </c>
      <c r="AZ23" s="375"/>
      <c r="BA23" s="376"/>
      <c r="BB23" s="318"/>
      <c r="BC23" s="341"/>
      <c r="BD23" s="341"/>
      <c r="BE23" s="341"/>
      <c r="BF23" s="383">
        <f t="shared" si="13"/>
        <v>1896</v>
      </c>
      <c r="BG23" s="385">
        <f>'50.27'!B21</f>
        <v>0</v>
      </c>
      <c r="BH23" s="385">
        <f>'50.27'!C21</f>
        <v>0</v>
      </c>
      <c r="BI23" s="385">
        <f>'50.27'!D21</f>
        <v>0</v>
      </c>
      <c r="BJ23" s="385">
        <f>'50.27'!E21</f>
        <v>0</v>
      </c>
      <c r="BK23" s="385">
        <f>'50.27'!F21</f>
        <v>0</v>
      </c>
      <c r="BL23" s="385">
        <f>'50.27'!G21</f>
        <v>0</v>
      </c>
      <c r="BM23" s="317"/>
      <c r="BN23" s="301"/>
      <c r="BO23" s="318"/>
      <c r="BP23" s="341"/>
      <c r="BQ23" s="341"/>
      <c r="BR23" s="341"/>
      <c r="BS23" s="383">
        <f t="shared" si="14"/>
        <v>1896</v>
      </c>
      <c r="BT23" s="385">
        <f>'50.22'!B21</f>
        <v>0</v>
      </c>
      <c r="BU23" s="385">
        <f>'50.22'!C21</f>
        <v>0</v>
      </c>
      <c r="BV23" s="385">
        <f>'50.22'!D21</f>
        <v>0</v>
      </c>
      <c r="BW23" s="385">
        <f>'50.22'!E21</f>
        <v>0</v>
      </c>
      <c r="BX23" s="385">
        <f>'50.22'!F21</f>
        <v>0</v>
      </c>
      <c r="BY23" s="385">
        <f>'50.22'!G21</f>
        <v>0</v>
      </c>
      <c r="BZ23" s="317"/>
      <c r="CA23" s="301"/>
      <c r="CB23" s="318"/>
      <c r="CC23" s="341"/>
      <c r="CD23" s="341"/>
      <c r="CE23" s="341"/>
      <c r="CF23" s="383">
        <f t="shared" si="15"/>
        <v>1896</v>
      </c>
      <c r="CG23" s="385">
        <f>'50.25'!B21</f>
        <v>0</v>
      </c>
      <c r="CH23" s="385">
        <f>'50.25'!C21</f>
        <v>0</v>
      </c>
      <c r="CI23" s="385">
        <f>'50.25'!D21</f>
        <v>0</v>
      </c>
      <c r="CJ23" s="385">
        <f>'50.25'!E21</f>
        <v>0</v>
      </c>
      <c r="CK23" s="385">
        <f>'50.25'!F21</f>
        <v>0</v>
      </c>
      <c r="CL23" s="385">
        <f>'50.25'!G21</f>
        <v>0</v>
      </c>
      <c r="CM23" s="317"/>
      <c r="CN23" s="301"/>
      <c r="CO23" s="318"/>
      <c r="CP23" s="341"/>
      <c r="CQ23" s="341"/>
      <c r="CR23" s="341"/>
      <c r="CS23" s="383">
        <f t="shared" si="16"/>
        <v>1896</v>
      </c>
      <c r="CT23" s="385">
        <f>'50.24'!B21</f>
        <v>0</v>
      </c>
      <c r="CU23" s="385">
        <f>'50.24'!C21</f>
        <v>0</v>
      </c>
      <c r="CV23" s="385">
        <f>'50.24'!D21</f>
        <v>0</v>
      </c>
      <c r="CW23" s="385">
        <f>'50.24'!E21</f>
        <v>0</v>
      </c>
      <c r="CX23" s="385">
        <f>'50.24'!F21</f>
        <v>0</v>
      </c>
      <c r="CY23" s="385">
        <f>'50.24'!G21</f>
        <v>0</v>
      </c>
      <c r="CZ23" s="317"/>
      <c r="DA23" s="301"/>
    </row>
    <row r="24" spans="1:105" ht="14">
      <c r="A24" s="301"/>
      <c r="B24" s="318"/>
      <c r="C24" s="341"/>
      <c r="D24" s="341"/>
      <c r="E24" s="341"/>
      <c r="F24" s="383">
        <f t="shared" si="9"/>
        <v>1895</v>
      </c>
      <c r="G24" s="384">
        <f t="shared" si="8"/>
        <v>0</v>
      </c>
      <c r="H24" s="384">
        <f t="shared" si="8"/>
        <v>0</v>
      </c>
      <c r="I24" s="384">
        <f t="shared" si="8"/>
        <v>0</v>
      </c>
      <c r="J24" s="384">
        <f t="shared" si="8"/>
        <v>0</v>
      </c>
      <c r="K24" s="384">
        <f t="shared" si="8"/>
        <v>0</v>
      </c>
      <c r="L24" s="384">
        <f t="shared" si="8"/>
        <v>0</v>
      </c>
      <c r="M24" s="373"/>
      <c r="N24" s="374"/>
      <c r="O24" s="318"/>
      <c r="P24" s="341"/>
      <c r="Q24" s="341"/>
      <c r="R24" s="341"/>
      <c r="S24" s="383">
        <f t="shared" si="10"/>
        <v>1895</v>
      </c>
      <c r="T24" s="385">
        <f>'50.23'!B22</f>
        <v>0</v>
      </c>
      <c r="U24" s="385">
        <f>'50.23'!C22</f>
        <v>0</v>
      </c>
      <c r="V24" s="385">
        <f>'50.23'!D22</f>
        <v>0</v>
      </c>
      <c r="W24" s="385">
        <f>'50.23'!E22</f>
        <v>0</v>
      </c>
      <c r="X24" s="385">
        <f>'50.23'!F22</f>
        <v>0</v>
      </c>
      <c r="Y24" s="385">
        <f>'50.23'!G22</f>
        <v>0</v>
      </c>
      <c r="Z24" s="375"/>
      <c r="AA24" s="376"/>
      <c r="AB24" s="318"/>
      <c r="AC24" s="341"/>
      <c r="AD24" s="341"/>
      <c r="AE24" s="341"/>
      <c r="AF24" s="383">
        <f t="shared" si="11"/>
        <v>1895</v>
      </c>
      <c r="AG24" s="385">
        <f>'50.26'!B22</f>
        <v>0</v>
      </c>
      <c r="AH24" s="385">
        <f>'50.26'!C22</f>
        <v>0</v>
      </c>
      <c r="AI24" s="385">
        <f>'50.26'!D22</f>
        <v>0</v>
      </c>
      <c r="AJ24" s="385">
        <f>'50.26'!E22</f>
        <v>0</v>
      </c>
      <c r="AK24" s="385">
        <f>'50.26'!F22</f>
        <v>0</v>
      </c>
      <c r="AL24" s="385">
        <f>'50.26'!G22</f>
        <v>0</v>
      </c>
      <c r="AM24" s="375"/>
      <c r="AN24" s="376"/>
      <c r="AO24" s="318"/>
      <c r="AP24" s="341"/>
      <c r="AQ24" s="341"/>
      <c r="AR24" s="341"/>
      <c r="AS24" s="383">
        <f t="shared" si="12"/>
        <v>1895</v>
      </c>
      <c r="AT24" s="385">
        <f>'50.21'!B22</f>
        <v>0</v>
      </c>
      <c r="AU24" s="385">
        <f>'50.21'!C22</f>
        <v>0</v>
      </c>
      <c r="AV24" s="385">
        <f>'50.21'!D22</f>
        <v>0</v>
      </c>
      <c r="AW24" s="385">
        <f>'50.21'!E22</f>
        <v>0</v>
      </c>
      <c r="AX24" s="385">
        <f>'50.21'!F22</f>
        <v>0</v>
      </c>
      <c r="AY24" s="385">
        <f>'50.21'!G22</f>
        <v>0</v>
      </c>
      <c r="AZ24" s="375"/>
      <c r="BA24" s="376"/>
      <c r="BB24" s="318"/>
      <c r="BC24" s="341"/>
      <c r="BD24" s="341"/>
      <c r="BE24" s="341"/>
      <c r="BF24" s="383">
        <f t="shared" si="13"/>
        <v>1895</v>
      </c>
      <c r="BG24" s="385">
        <f>'50.27'!B22</f>
        <v>0</v>
      </c>
      <c r="BH24" s="385">
        <f>'50.27'!C22</f>
        <v>0</v>
      </c>
      <c r="BI24" s="385">
        <f>'50.27'!D22</f>
        <v>0</v>
      </c>
      <c r="BJ24" s="385">
        <f>'50.27'!E22</f>
        <v>0</v>
      </c>
      <c r="BK24" s="385">
        <f>'50.27'!F22</f>
        <v>0</v>
      </c>
      <c r="BL24" s="385">
        <f>'50.27'!G22</f>
        <v>0</v>
      </c>
      <c r="BM24" s="317"/>
      <c r="BN24" s="301"/>
      <c r="BO24" s="318"/>
      <c r="BP24" s="341"/>
      <c r="BQ24" s="341"/>
      <c r="BR24" s="341"/>
      <c r="BS24" s="383">
        <f t="shared" si="14"/>
        <v>1895</v>
      </c>
      <c r="BT24" s="385">
        <f>'50.22'!B22</f>
        <v>0</v>
      </c>
      <c r="BU24" s="385">
        <f>'50.22'!C22</f>
        <v>0</v>
      </c>
      <c r="BV24" s="385">
        <f>'50.22'!D22</f>
        <v>0</v>
      </c>
      <c r="BW24" s="385">
        <f>'50.22'!E22</f>
        <v>0</v>
      </c>
      <c r="BX24" s="385">
        <f>'50.22'!F22</f>
        <v>0</v>
      </c>
      <c r="BY24" s="385">
        <f>'50.22'!G22</f>
        <v>0</v>
      </c>
      <c r="BZ24" s="317"/>
      <c r="CA24" s="301"/>
      <c r="CB24" s="318"/>
      <c r="CC24" s="341"/>
      <c r="CD24" s="341"/>
      <c r="CE24" s="341"/>
      <c r="CF24" s="383">
        <f t="shared" si="15"/>
        <v>1895</v>
      </c>
      <c r="CG24" s="385">
        <f>'50.25'!B22</f>
        <v>0</v>
      </c>
      <c r="CH24" s="385">
        <f>'50.25'!C22</f>
        <v>0</v>
      </c>
      <c r="CI24" s="385">
        <f>'50.25'!D22</f>
        <v>0</v>
      </c>
      <c r="CJ24" s="385">
        <f>'50.25'!E22</f>
        <v>0</v>
      </c>
      <c r="CK24" s="385">
        <f>'50.25'!F22</f>
        <v>0</v>
      </c>
      <c r="CL24" s="385">
        <f>'50.25'!G22</f>
        <v>0</v>
      </c>
      <c r="CM24" s="317"/>
      <c r="CN24" s="301"/>
      <c r="CO24" s="318"/>
      <c r="CP24" s="341"/>
      <c r="CQ24" s="341"/>
      <c r="CR24" s="341"/>
      <c r="CS24" s="383">
        <f t="shared" si="16"/>
        <v>1895</v>
      </c>
      <c r="CT24" s="385">
        <f>'50.24'!B22</f>
        <v>0</v>
      </c>
      <c r="CU24" s="385">
        <f>'50.24'!C22</f>
        <v>0</v>
      </c>
      <c r="CV24" s="385">
        <f>'50.24'!D22</f>
        <v>0</v>
      </c>
      <c r="CW24" s="385">
        <f>'50.24'!E22</f>
        <v>0</v>
      </c>
      <c r="CX24" s="385">
        <f>'50.24'!F22</f>
        <v>0</v>
      </c>
      <c r="CY24" s="385">
        <f>'50.24'!G22</f>
        <v>0</v>
      </c>
      <c r="CZ24" s="317"/>
      <c r="DA24" s="301"/>
    </row>
    <row r="25" spans="1:105" ht="14">
      <c r="A25" s="301"/>
      <c r="B25" s="318"/>
      <c r="C25" s="341"/>
      <c r="D25" s="341"/>
      <c r="E25" s="341"/>
      <c r="F25" s="383">
        <f t="shared" si="9"/>
        <v>1894</v>
      </c>
      <c r="G25" s="384">
        <f t="shared" si="8"/>
        <v>0</v>
      </c>
      <c r="H25" s="384">
        <f t="shared" si="8"/>
        <v>0</v>
      </c>
      <c r="I25" s="384">
        <f t="shared" si="8"/>
        <v>0</v>
      </c>
      <c r="J25" s="384">
        <f t="shared" si="8"/>
        <v>0</v>
      </c>
      <c r="K25" s="384">
        <f t="shared" si="8"/>
        <v>0</v>
      </c>
      <c r="L25" s="384">
        <f t="shared" si="8"/>
        <v>0</v>
      </c>
      <c r="M25" s="373"/>
      <c r="N25" s="374"/>
      <c r="O25" s="318"/>
      <c r="P25" s="341"/>
      <c r="Q25" s="341"/>
      <c r="R25" s="341"/>
      <c r="S25" s="383">
        <f t="shared" si="10"/>
        <v>1894</v>
      </c>
      <c r="T25" s="385">
        <f>'50.23'!B23</f>
        <v>0</v>
      </c>
      <c r="U25" s="385">
        <f>'50.23'!C23</f>
        <v>0</v>
      </c>
      <c r="V25" s="385">
        <f>'50.23'!D23</f>
        <v>0</v>
      </c>
      <c r="W25" s="385">
        <f>'50.23'!E23</f>
        <v>0</v>
      </c>
      <c r="X25" s="385">
        <f>'50.23'!F23</f>
        <v>0</v>
      </c>
      <c r="Y25" s="385">
        <f>'50.23'!G23</f>
        <v>0</v>
      </c>
      <c r="Z25" s="375"/>
      <c r="AA25" s="376"/>
      <c r="AB25" s="318"/>
      <c r="AC25" s="341"/>
      <c r="AD25" s="341"/>
      <c r="AE25" s="341"/>
      <c r="AF25" s="383">
        <f t="shared" si="11"/>
        <v>1894</v>
      </c>
      <c r="AG25" s="385">
        <f>'50.26'!B23</f>
        <v>0</v>
      </c>
      <c r="AH25" s="385">
        <f>'50.26'!C23</f>
        <v>0</v>
      </c>
      <c r="AI25" s="385">
        <f>'50.26'!D23</f>
        <v>0</v>
      </c>
      <c r="AJ25" s="385">
        <f>'50.26'!E23</f>
        <v>0</v>
      </c>
      <c r="AK25" s="385">
        <f>'50.26'!F23</f>
        <v>0</v>
      </c>
      <c r="AL25" s="385">
        <f>'50.26'!G23</f>
        <v>0</v>
      </c>
      <c r="AM25" s="375"/>
      <c r="AN25" s="376"/>
      <c r="AO25" s="318"/>
      <c r="AP25" s="341"/>
      <c r="AQ25" s="341"/>
      <c r="AR25" s="341"/>
      <c r="AS25" s="383">
        <f t="shared" si="12"/>
        <v>1894</v>
      </c>
      <c r="AT25" s="385">
        <f>'50.21'!B23</f>
        <v>0</v>
      </c>
      <c r="AU25" s="385">
        <f>'50.21'!C23</f>
        <v>0</v>
      </c>
      <c r="AV25" s="385">
        <f>'50.21'!D23</f>
        <v>0</v>
      </c>
      <c r="AW25" s="385">
        <f>'50.21'!E23</f>
        <v>0</v>
      </c>
      <c r="AX25" s="385">
        <f>'50.21'!F23</f>
        <v>0</v>
      </c>
      <c r="AY25" s="385">
        <f>'50.21'!G23</f>
        <v>0</v>
      </c>
      <c r="AZ25" s="375"/>
      <c r="BA25" s="376"/>
      <c r="BB25" s="318"/>
      <c r="BC25" s="341"/>
      <c r="BD25" s="341"/>
      <c r="BE25" s="341"/>
      <c r="BF25" s="383">
        <f t="shared" si="13"/>
        <v>1894</v>
      </c>
      <c r="BG25" s="385">
        <f>'50.27'!B23</f>
        <v>0</v>
      </c>
      <c r="BH25" s="385">
        <f>'50.27'!C23</f>
        <v>0</v>
      </c>
      <c r="BI25" s="385">
        <f>'50.27'!D23</f>
        <v>0</v>
      </c>
      <c r="BJ25" s="385">
        <f>'50.27'!E23</f>
        <v>0</v>
      </c>
      <c r="BK25" s="385">
        <f>'50.27'!F23</f>
        <v>0</v>
      </c>
      <c r="BL25" s="385">
        <f>'50.27'!G23</f>
        <v>0</v>
      </c>
      <c r="BM25" s="317"/>
      <c r="BN25" s="301"/>
      <c r="BO25" s="318"/>
      <c r="BP25" s="341"/>
      <c r="BQ25" s="341"/>
      <c r="BR25" s="341"/>
      <c r="BS25" s="383">
        <f t="shared" si="14"/>
        <v>1894</v>
      </c>
      <c r="BT25" s="385">
        <f>'50.22'!B23</f>
        <v>0</v>
      </c>
      <c r="BU25" s="385">
        <f>'50.22'!C23</f>
        <v>0</v>
      </c>
      <c r="BV25" s="385">
        <f>'50.22'!D23</f>
        <v>0</v>
      </c>
      <c r="BW25" s="385">
        <f>'50.22'!E23</f>
        <v>0</v>
      </c>
      <c r="BX25" s="385">
        <f>'50.22'!F23</f>
        <v>0</v>
      </c>
      <c r="BY25" s="385">
        <f>'50.22'!G23</f>
        <v>0</v>
      </c>
      <c r="BZ25" s="317"/>
      <c r="CA25" s="301"/>
      <c r="CB25" s="318"/>
      <c r="CC25" s="341"/>
      <c r="CD25" s="341"/>
      <c r="CE25" s="341"/>
      <c r="CF25" s="383">
        <f t="shared" si="15"/>
        <v>1894</v>
      </c>
      <c r="CG25" s="385">
        <f>'50.25'!B23</f>
        <v>0</v>
      </c>
      <c r="CH25" s="385">
        <f>'50.25'!C23</f>
        <v>0</v>
      </c>
      <c r="CI25" s="385">
        <f>'50.25'!D23</f>
        <v>0</v>
      </c>
      <c r="CJ25" s="385">
        <f>'50.25'!E23</f>
        <v>0</v>
      </c>
      <c r="CK25" s="385">
        <f>'50.25'!F23</f>
        <v>0</v>
      </c>
      <c r="CL25" s="385">
        <f>'50.25'!G23</f>
        <v>0</v>
      </c>
      <c r="CM25" s="317"/>
      <c r="CN25" s="301"/>
      <c r="CO25" s="318"/>
      <c r="CP25" s="341"/>
      <c r="CQ25" s="341"/>
      <c r="CR25" s="341"/>
      <c r="CS25" s="383">
        <f t="shared" si="16"/>
        <v>1894</v>
      </c>
      <c r="CT25" s="385">
        <f>'50.24'!B23</f>
        <v>0</v>
      </c>
      <c r="CU25" s="385">
        <f>'50.24'!C23</f>
        <v>0</v>
      </c>
      <c r="CV25" s="385">
        <f>'50.24'!D23</f>
        <v>0</v>
      </c>
      <c r="CW25" s="385">
        <f>'50.24'!E23</f>
        <v>0</v>
      </c>
      <c r="CX25" s="385">
        <f>'50.24'!F23</f>
        <v>0</v>
      </c>
      <c r="CY25" s="385">
        <f>'50.24'!G23</f>
        <v>0</v>
      </c>
      <c r="CZ25" s="317"/>
      <c r="DA25" s="301"/>
    </row>
    <row r="26" spans="1:105" ht="14">
      <c r="A26" s="301"/>
      <c r="B26" s="318"/>
      <c r="C26" s="341"/>
      <c r="D26" s="341"/>
      <c r="E26" s="341"/>
      <c r="F26" s="383">
        <f t="shared" si="9"/>
        <v>1893</v>
      </c>
      <c r="G26" s="384">
        <f t="shared" si="8"/>
        <v>0</v>
      </c>
      <c r="H26" s="384">
        <f t="shared" si="8"/>
        <v>0</v>
      </c>
      <c r="I26" s="384">
        <f t="shared" si="8"/>
        <v>0</v>
      </c>
      <c r="J26" s="384">
        <f t="shared" si="8"/>
        <v>0</v>
      </c>
      <c r="K26" s="384">
        <f t="shared" si="8"/>
        <v>0</v>
      </c>
      <c r="L26" s="384">
        <f t="shared" si="8"/>
        <v>0</v>
      </c>
      <c r="M26" s="373"/>
      <c r="N26" s="374"/>
      <c r="O26" s="318"/>
      <c r="P26" s="341"/>
      <c r="Q26" s="341"/>
      <c r="R26" s="341"/>
      <c r="S26" s="383">
        <f t="shared" si="10"/>
        <v>1893</v>
      </c>
      <c r="T26" s="385">
        <f>'50.23'!B24</f>
        <v>0</v>
      </c>
      <c r="U26" s="385">
        <f>'50.23'!C24</f>
        <v>0</v>
      </c>
      <c r="V26" s="385">
        <f>'50.23'!D24</f>
        <v>0</v>
      </c>
      <c r="W26" s="385">
        <f>'50.23'!E24</f>
        <v>0</v>
      </c>
      <c r="X26" s="385">
        <f>'50.23'!F24</f>
        <v>0</v>
      </c>
      <c r="Y26" s="385">
        <f>'50.23'!G24</f>
        <v>0</v>
      </c>
      <c r="Z26" s="375"/>
      <c r="AA26" s="376"/>
      <c r="AB26" s="318"/>
      <c r="AC26" s="341"/>
      <c r="AD26" s="341"/>
      <c r="AE26" s="341"/>
      <c r="AF26" s="383">
        <f t="shared" si="11"/>
        <v>1893</v>
      </c>
      <c r="AG26" s="385">
        <f>'50.26'!B24</f>
        <v>0</v>
      </c>
      <c r="AH26" s="385">
        <f>'50.26'!C24</f>
        <v>0</v>
      </c>
      <c r="AI26" s="385">
        <f>'50.26'!D24</f>
        <v>0</v>
      </c>
      <c r="AJ26" s="385">
        <f>'50.26'!E24</f>
        <v>0</v>
      </c>
      <c r="AK26" s="385">
        <f>'50.26'!F24</f>
        <v>0</v>
      </c>
      <c r="AL26" s="385">
        <f>'50.26'!G24</f>
        <v>0</v>
      </c>
      <c r="AM26" s="375"/>
      <c r="AN26" s="376"/>
      <c r="AO26" s="318"/>
      <c r="AP26" s="341"/>
      <c r="AQ26" s="341"/>
      <c r="AR26" s="341"/>
      <c r="AS26" s="383">
        <f t="shared" si="12"/>
        <v>1893</v>
      </c>
      <c r="AT26" s="385">
        <f>'50.21'!B24</f>
        <v>0</v>
      </c>
      <c r="AU26" s="385">
        <f>'50.21'!C24</f>
        <v>0</v>
      </c>
      <c r="AV26" s="385">
        <f>'50.21'!D24</f>
        <v>0</v>
      </c>
      <c r="AW26" s="385">
        <f>'50.21'!E24</f>
        <v>0</v>
      </c>
      <c r="AX26" s="385">
        <f>'50.21'!F24</f>
        <v>0</v>
      </c>
      <c r="AY26" s="385">
        <f>'50.21'!G24</f>
        <v>0</v>
      </c>
      <c r="AZ26" s="375"/>
      <c r="BA26" s="376"/>
      <c r="BB26" s="318"/>
      <c r="BC26" s="341"/>
      <c r="BD26" s="341"/>
      <c r="BE26" s="341"/>
      <c r="BF26" s="383">
        <f t="shared" si="13"/>
        <v>1893</v>
      </c>
      <c r="BG26" s="385">
        <f>'50.27'!B24</f>
        <v>0</v>
      </c>
      <c r="BH26" s="385">
        <f>'50.27'!C24</f>
        <v>0</v>
      </c>
      <c r="BI26" s="385">
        <f>'50.27'!D24</f>
        <v>0</v>
      </c>
      <c r="BJ26" s="385">
        <f>'50.27'!E24</f>
        <v>0</v>
      </c>
      <c r="BK26" s="385">
        <f>'50.27'!F24</f>
        <v>0</v>
      </c>
      <c r="BL26" s="385">
        <f>'50.27'!G24</f>
        <v>0</v>
      </c>
      <c r="BM26" s="317"/>
      <c r="BN26" s="301"/>
      <c r="BO26" s="318"/>
      <c r="BP26" s="341"/>
      <c r="BQ26" s="341"/>
      <c r="BR26" s="341"/>
      <c r="BS26" s="383">
        <f t="shared" si="14"/>
        <v>1893</v>
      </c>
      <c r="BT26" s="385">
        <f>'50.22'!B24</f>
        <v>0</v>
      </c>
      <c r="BU26" s="385">
        <f>'50.22'!C24</f>
        <v>0</v>
      </c>
      <c r="BV26" s="385">
        <f>'50.22'!D24</f>
        <v>0</v>
      </c>
      <c r="BW26" s="385">
        <f>'50.22'!E24</f>
        <v>0</v>
      </c>
      <c r="BX26" s="385">
        <f>'50.22'!F24</f>
        <v>0</v>
      </c>
      <c r="BY26" s="385">
        <f>'50.22'!G24</f>
        <v>0</v>
      </c>
      <c r="BZ26" s="317"/>
      <c r="CA26" s="301"/>
      <c r="CB26" s="318"/>
      <c r="CC26" s="341"/>
      <c r="CD26" s="341"/>
      <c r="CE26" s="341"/>
      <c r="CF26" s="383">
        <f t="shared" si="15"/>
        <v>1893</v>
      </c>
      <c r="CG26" s="385">
        <f>'50.25'!B24</f>
        <v>0</v>
      </c>
      <c r="CH26" s="385">
        <f>'50.25'!C24</f>
        <v>0</v>
      </c>
      <c r="CI26" s="385">
        <f>'50.25'!D24</f>
        <v>0</v>
      </c>
      <c r="CJ26" s="385">
        <f>'50.25'!E24</f>
        <v>0</v>
      </c>
      <c r="CK26" s="385">
        <f>'50.25'!F24</f>
        <v>0</v>
      </c>
      <c r="CL26" s="385">
        <f>'50.25'!G24</f>
        <v>0</v>
      </c>
      <c r="CM26" s="317"/>
      <c r="CN26" s="301"/>
      <c r="CO26" s="318"/>
      <c r="CP26" s="341"/>
      <c r="CQ26" s="341"/>
      <c r="CR26" s="341"/>
      <c r="CS26" s="383">
        <f t="shared" si="16"/>
        <v>1893</v>
      </c>
      <c r="CT26" s="385">
        <f>'50.24'!B24</f>
        <v>0</v>
      </c>
      <c r="CU26" s="385">
        <f>'50.24'!C24</f>
        <v>0</v>
      </c>
      <c r="CV26" s="385">
        <f>'50.24'!D24</f>
        <v>0</v>
      </c>
      <c r="CW26" s="385">
        <f>'50.24'!E24</f>
        <v>0</v>
      </c>
      <c r="CX26" s="385">
        <f>'50.24'!F24</f>
        <v>0</v>
      </c>
      <c r="CY26" s="385">
        <f>'50.24'!G24</f>
        <v>0</v>
      </c>
      <c r="CZ26" s="317"/>
      <c r="DA26" s="301"/>
    </row>
    <row r="27" spans="1:105" ht="14">
      <c r="A27" s="301"/>
      <c r="B27" s="318"/>
      <c r="C27" s="341"/>
      <c r="D27" s="341"/>
      <c r="E27" s="341"/>
      <c r="F27" s="383">
        <f t="shared" si="9"/>
        <v>1892</v>
      </c>
      <c r="G27" s="384">
        <f t="shared" si="8"/>
        <v>0</v>
      </c>
      <c r="H27" s="384">
        <f t="shared" si="8"/>
        <v>0</v>
      </c>
      <c r="I27" s="384">
        <f t="shared" si="8"/>
        <v>0</v>
      </c>
      <c r="J27" s="384">
        <f t="shared" si="8"/>
        <v>0</v>
      </c>
      <c r="K27" s="384">
        <f t="shared" si="8"/>
        <v>0</v>
      </c>
      <c r="L27" s="384">
        <f t="shared" si="8"/>
        <v>0</v>
      </c>
      <c r="M27" s="373"/>
      <c r="N27" s="374"/>
      <c r="O27" s="318"/>
      <c r="P27" s="341"/>
      <c r="Q27" s="341"/>
      <c r="R27" s="341"/>
      <c r="S27" s="383">
        <f t="shared" si="10"/>
        <v>1892</v>
      </c>
      <c r="T27" s="385">
        <f>'50.23'!B25</f>
        <v>0</v>
      </c>
      <c r="U27" s="385">
        <f>'50.23'!C25</f>
        <v>0</v>
      </c>
      <c r="V27" s="385">
        <f>'50.23'!D25</f>
        <v>0</v>
      </c>
      <c r="W27" s="385">
        <f>'50.23'!E25</f>
        <v>0</v>
      </c>
      <c r="X27" s="385">
        <f>'50.23'!F25</f>
        <v>0</v>
      </c>
      <c r="Y27" s="385">
        <f>'50.23'!G25</f>
        <v>0</v>
      </c>
      <c r="Z27" s="375"/>
      <c r="AA27" s="376"/>
      <c r="AB27" s="318"/>
      <c r="AC27" s="341"/>
      <c r="AD27" s="341"/>
      <c r="AE27" s="341"/>
      <c r="AF27" s="383">
        <f t="shared" si="11"/>
        <v>1892</v>
      </c>
      <c r="AG27" s="385">
        <f>'50.26'!B25</f>
        <v>0</v>
      </c>
      <c r="AH27" s="385">
        <f>'50.26'!C25</f>
        <v>0</v>
      </c>
      <c r="AI27" s="385">
        <f>'50.26'!D25</f>
        <v>0</v>
      </c>
      <c r="AJ27" s="385">
        <f>'50.26'!E25</f>
        <v>0</v>
      </c>
      <c r="AK27" s="385">
        <f>'50.26'!F25</f>
        <v>0</v>
      </c>
      <c r="AL27" s="385">
        <f>'50.26'!G25</f>
        <v>0</v>
      </c>
      <c r="AM27" s="375"/>
      <c r="AN27" s="376"/>
      <c r="AO27" s="318"/>
      <c r="AP27" s="341"/>
      <c r="AQ27" s="341"/>
      <c r="AR27" s="341"/>
      <c r="AS27" s="383">
        <f t="shared" si="12"/>
        <v>1892</v>
      </c>
      <c r="AT27" s="385">
        <f>'50.21'!B25</f>
        <v>0</v>
      </c>
      <c r="AU27" s="385">
        <f>'50.21'!C25</f>
        <v>0</v>
      </c>
      <c r="AV27" s="385">
        <f>'50.21'!D25</f>
        <v>0</v>
      </c>
      <c r="AW27" s="385">
        <f>'50.21'!E25</f>
        <v>0</v>
      </c>
      <c r="AX27" s="385">
        <f>'50.21'!F25</f>
        <v>0</v>
      </c>
      <c r="AY27" s="385">
        <f>'50.21'!G25</f>
        <v>0</v>
      </c>
      <c r="AZ27" s="375"/>
      <c r="BA27" s="376"/>
      <c r="BB27" s="318"/>
      <c r="BC27" s="341"/>
      <c r="BD27" s="341"/>
      <c r="BE27" s="341"/>
      <c r="BF27" s="383">
        <f t="shared" si="13"/>
        <v>1892</v>
      </c>
      <c r="BG27" s="385">
        <f>'50.27'!B25</f>
        <v>0</v>
      </c>
      <c r="BH27" s="385">
        <f>'50.27'!C25</f>
        <v>0</v>
      </c>
      <c r="BI27" s="385">
        <f>'50.27'!D25</f>
        <v>0</v>
      </c>
      <c r="BJ27" s="385">
        <f>'50.27'!E25</f>
        <v>0</v>
      </c>
      <c r="BK27" s="385">
        <f>'50.27'!F25</f>
        <v>0</v>
      </c>
      <c r="BL27" s="385">
        <f>'50.27'!G25</f>
        <v>0</v>
      </c>
      <c r="BM27" s="317"/>
      <c r="BN27" s="301"/>
      <c r="BO27" s="318"/>
      <c r="BP27" s="341"/>
      <c r="BQ27" s="341"/>
      <c r="BR27" s="341"/>
      <c r="BS27" s="383">
        <f t="shared" si="14"/>
        <v>1892</v>
      </c>
      <c r="BT27" s="385">
        <f>'50.22'!B25</f>
        <v>0</v>
      </c>
      <c r="BU27" s="385">
        <f>'50.22'!C25</f>
        <v>0</v>
      </c>
      <c r="BV27" s="385">
        <f>'50.22'!D25</f>
        <v>0</v>
      </c>
      <c r="BW27" s="385">
        <f>'50.22'!E25</f>
        <v>0</v>
      </c>
      <c r="BX27" s="385">
        <f>'50.22'!F25</f>
        <v>0</v>
      </c>
      <c r="BY27" s="385">
        <f>'50.22'!G25</f>
        <v>0</v>
      </c>
      <c r="BZ27" s="317"/>
      <c r="CA27" s="301"/>
      <c r="CB27" s="318"/>
      <c r="CC27" s="341"/>
      <c r="CD27" s="341"/>
      <c r="CE27" s="341"/>
      <c r="CF27" s="383">
        <f t="shared" si="15"/>
        <v>1892</v>
      </c>
      <c r="CG27" s="385">
        <f>'50.25'!B25</f>
        <v>0</v>
      </c>
      <c r="CH27" s="385">
        <f>'50.25'!C25</f>
        <v>0</v>
      </c>
      <c r="CI27" s="385">
        <f>'50.25'!D25</f>
        <v>0</v>
      </c>
      <c r="CJ27" s="385">
        <f>'50.25'!E25</f>
        <v>0</v>
      </c>
      <c r="CK27" s="385">
        <f>'50.25'!F25</f>
        <v>0</v>
      </c>
      <c r="CL27" s="385">
        <f>'50.25'!G25</f>
        <v>0</v>
      </c>
      <c r="CM27" s="317"/>
      <c r="CN27" s="301"/>
      <c r="CO27" s="318"/>
      <c r="CP27" s="341"/>
      <c r="CQ27" s="341"/>
      <c r="CR27" s="341"/>
      <c r="CS27" s="383">
        <f t="shared" si="16"/>
        <v>1892</v>
      </c>
      <c r="CT27" s="385">
        <f>'50.24'!B25</f>
        <v>0</v>
      </c>
      <c r="CU27" s="385">
        <f>'50.24'!C25</f>
        <v>0</v>
      </c>
      <c r="CV27" s="385">
        <f>'50.24'!D25</f>
        <v>0</v>
      </c>
      <c r="CW27" s="385">
        <f>'50.24'!E25</f>
        <v>0</v>
      </c>
      <c r="CX27" s="385">
        <f>'50.24'!F25</f>
        <v>0</v>
      </c>
      <c r="CY27" s="385">
        <f>'50.24'!G25</f>
        <v>0</v>
      </c>
      <c r="CZ27" s="317"/>
      <c r="DA27" s="301"/>
    </row>
    <row r="28" spans="1:105" ht="14">
      <c r="A28" s="301"/>
      <c r="B28" s="318"/>
      <c r="C28" s="341"/>
      <c r="D28" s="341"/>
      <c r="E28" s="341"/>
      <c r="F28" s="383">
        <f t="shared" si="9"/>
        <v>1891</v>
      </c>
      <c r="G28" s="384">
        <f t="shared" si="8"/>
        <v>0</v>
      </c>
      <c r="H28" s="384">
        <f t="shared" si="8"/>
        <v>0</v>
      </c>
      <c r="I28" s="384">
        <f t="shared" si="8"/>
        <v>0</v>
      </c>
      <c r="J28" s="384">
        <f t="shared" si="8"/>
        <v>0</v>
      </c>
      <c r="K28" s="384">
        <f t="shared" si="8"/>
        <v>0</v>
      </c>
      <c r="L28" s="384">
        <f t="shared" si="8"/>
        <v>0</v>
      </c>
      <c r="M28" s="373"/>
      <c r="N28" s="374"/>
      <c r="O28" s="318"/>
      <c r="P28" s="341"/>
      <c r="Q28" s="341"/>
      <c r="R28" s="341"/>
      <c r="S28" s="383">
        <f t="shared" si="10"/>
        <v>1891</v>
      </c>
      <c r="T28" s="385">
        <f>'50.23'!B26</f>
        <v>0</v>
      </c>
      <c r="U28" s="385">
        <f>'50.23'!C26</f>
        <v>0</v>
      </c>
      <c r="V28" s="385">
        <f>'50.23'!D26</f>
        <v>0</v>
      </c>
      <c r="W28" s="385">
        <f>'50.23'!E26</f>
        <v>0</v>
      </c>
      <c r="X28" s="385">
        <f>'50.23'!F26</f>
        <v>0</v>
      </c>
      <c r="Y28" s="385">
        <f>'50.23'!G26</f>
        <v>0</v>
      </c>
      <c r="Z28" s="375"/>
      <c r="AA28" s="376"/>
      <c r="AB28" s="318"/>
      <c r="AC28" s="341"/>
      <c r="AD28" s="341"/>
      <c r="AE28" s="341"/>
      <c r="AF28" s="383">
        <f t="shared" si="11"/>
        <v>1891</v>
      </c>
      <c r="AG28" s="385">
        <f>'50.26'!B26</f>
        <v>0</v>
      </c>
      <c r="AH28" s="385">
        <f>'50.26'!C26</f>
        <v>0</v>
      </c>
      <c r="AI28" s="385">
        <f>'50.26'!D26</f>
        <v>0</v>
      </c>
      <c r="AJ28" s="385">
        <f>'50.26'!E26</f>
        <v>0</v>
      </c>
      <c r="AK28" s="385">
        <f>'50.26'!F26</f>
        <v>0</v>
      </c>
      <c r="AL28" s="385">
        <f>'50.26'!G26</f>
        <v>0</v>
      </c>
      <c r="AM28" s="375"/>
      <c r="AN28" s="376"/>
      <c r="AO28" s="318"/>
      <c r="AP28" s="341"/>
      <c r="AQ28" s="341"/>
      <c r="AR28" s="341"/>
      <c r="AS28" s="383">
        <f t="shared" si="12"/>
        <v>1891</v>
      </c>
      <c r="AT28" s="385">
        <f>'50.21'!B26</f>
        <v>0</v>
      </c>
      <c r="AU28" s="385">
        <f>'50.21'!C26</f>
        <v>0</v>
      </c>
      <c r="AV28" s="385">
        <f>'50.21'!D26</f>
        <v>0</v>
      </c>
      <c r="AW28" s="385">
        <f>'50.21'!E26</f>
        <v>0</v>
      </c>
      <c r="AX28" s="385">
        <f>'50.21'!F26</f>
        <v>0</v>
      </c>
      <c r="AY28" s="385">
        <f>'50.21'!G26</f>
        <v>0</v>
      </c>
      <c r="AZ28" s="375"/>
      <c r="BA28" s="376"/>
      <c r="BB28" s="318"/>
      <c r="BC28" s="341"/>
      <c r="BD28" s="341"/>
      <c r="BE28" s="341"/>
      <c r="BF28" s="383">
        <f t="shared" si="13"/>
        <v>1891</v>
      </c>
      <c r="BG28" s="385">
        <f>'50.27'!B26</f>
        <v>0</v>
      </c>
      <c r="BH28" s="385">
        <f>'50.27'!C26</f>
        <v>0</v>
      </c>
      <c r="BI28" s="385">
        <f>'50.27'!D26</f>
        <v>0</v>
      </c>
      <c r="BJ28" s="385">
        <f>'50.27'!E26</f>
        <v>0</v>
      </c>
      <c r="BK28" s="385">
        <f>'50.27'!F26</f>
        <v>0</v>
      </c>
      <c r="BL28" s="385">
        <f>'50.27'!G26</f>
        <v>0</v>
      </c>
      <c r="BM28" s="317"/>
      <c r="BN28" s="301"/>
      <c r="BO28" s="318"/>
      <c r="BP28" s="341"/>
      <c r="BQ28" s="341"/>
      <c r="BR28" s="341"/>
      <c r="BS28" s="383">
        <f t="shared" si="14"/>
        <v>1891</v>
      </c>
      <c r="BT28" s="385">
        <f>'50.22'!B26</f>
        <v>0</v>
      </c>
      <c r="BU28" s="385">
        <f>'50.22'!C26</f>
        <v>0</v>
      </c>
      <c r="BV28" s="385">
        <f>'50.22'!D26</f>
        <v>0</v>
      </c>
      <c r="BW28" s="385">
        <f>'50.22'!E26</f>
        <v>0</v>
      </c>
      <c r="BX28" s="385">
        <f>'50.22'!F26</f>
        <v>0</v>
      </c>
      <c r="BY28" s="385">
        <f>'50.22'!G26</f>
        <v>0</v>
      </c>
      <c r="BZ28" s="317"/>
      <c r="CA28" s="301"/>
      <c r="CB28" s="318"/>
      <c r="CC28" s="341"/>
      <c r="CD28" s="341"/>
      <c r="CE28" s="341"/>
      <c r="CF28" s="383">
        <f t="shared" si="15"/>
        <v>1891</v>
      </c>
      <c r="CG28" s="385">
        <f>'50.25'!B26</f>
        <v>0</v>
      </c>
      <c r="CH28" s="385">
        <f>'50.25'!C26</f>
        <v>0</v>
      </c>
      <c r="CI28" s="385">
        <f>'50.25'!D26</f>
        <v>0</v>
      </c>
      <c r="CJ28" s="385">
        <f>'50.25'!E26</f>
        <v>0</v>
      </c>
      <c r="CK28" s="385">
        <f>'50.25'!F26</f>
        <v>0</v>
      </c>
      <c r="CL28" s="385">
        <f>'50.25'!G26</f>
        <v>0</v>
      </c>
      <c r="CM28" s="317"/>
      <c r="CN28" s="301"/>
      <c r="CO28" s="318"/>
      <c r="CP28" s="341"/>
      <c r="CQ28" s="341"/>
      <c r="CR28" s="341"/>
      <c r="CS28" s="383">
        <f t="shared" si="16"/>
        <v>1891</v>
      </c>
      <c r="CT28" s="385">
        <f>'50.24'!B26</f>
        <v>0</v>
      </c>
      <c r="CU28" s="385">
        <f>'50.24'!C26</f>
        <v>0</v>
      </c>
      <c r="CV28" s="385">
        <f>'50.24'!D26</f>
        <v>0</v>
      </c>
      <c r="CW28" s="385">
        <f>'50.24'!E26</f>
        <v>0</v>
      </c>
      <c r="CX28" s="385">
        <f>'50.24'!F26</f>
        <v>0</v>
      </c>
      <c r="CY28" s="385">
        <f>'50.24'!G26</f>
        <v>0</v>
      </c>
      <c r="CZ28" s="317"/>
      <c r="DA28" s="301"/>
    </row>
    <row r="29" spans="1:105" ht="14">
      <c r="A29" s="301"/>
      <c r="B29" s="318"/>
      <c r="C29" s="341"/>
      <c r="D29" s="341"/>
      <c r="E29" s="341"/>
      <c r="F29" s="361" t="str">
        <f>CONCATENATE(F28-1," &amp; prior")</f>
        <v>1890 &amp; prior</v>
      </c>
      <c r="G29" s="384">
        <f t="shared" si="8"/>
        <v>0</v>
      </c>
      <c r="H29" s="384">
        <f t="shared" si="8"/>
        <v>0</v>
      </c>
      <c r="I29" s="384">
        <f t="shared" si="8"/>
        <v>0</v>
      </c>
      <c r="J29" s="384">
        <f t="shared" si="8"/>
        <v>0</v>
      </c>
      <c r="K29" s="384">
        <f t="shared" si="8"/>
        <v>0</v>
      </c>
      <c r="L29" s="384">
        <f t="shared" si="8"/>
        <v>0</v>
      </c>
      <c r="M29" s="373"/>
      <c r="N29" s="374"/>
      <c r="O29" s="318"/>
      <c r="P29" s="341"/>
      <c r="Q29" s="341"/>
      <c r="R29" s="341"/>
      <c r="S29" s="361" t="str">
        <f>CONCATENATE(S28-1," &amp; prior")</f>
        <v>1890 &amp; prior</v>
      </c>
      <c r="T29" s="385">
        <f>'50.23'!B27</f>
        <v>0</v>
      </c>
      <c r="U29" s="385">
        <f>'50.23'!C27</f>
        <v>0</v>
      </c>
      <c r="V29" s="385">
        <f>'50.23'!D27</f>
        <v>0</v>
      </c>
      <c r="W29" s="385">
        <f>'50.23'!E27</f>
        <v>0</v>
      </c>
      <c r="X29" s="385">
        <f>'50.23'!F27</f>
        <v>0</v>
      </c>
      <c r="Y29" s="385">
        <f>'50.23'!G27</f>
        <v>0</v>
      </c>
      <c r="Z29" s="375"/>
      <c r="AA29" s="376"/>
      <c r="AB29" s="318"/>
      <c r="AC29" s="341"/>
      <c r="AD29" s="341"/>
      <c r="AE29" s="341"/>
      <c r="AF29" s="361" t="str">
        <f>CONCATENATE(AF28-1," &amp; prior")</f>
        <v>1890 &amp; prior</v>
      </c>
      <c r="AG29" s="385">
        <f>'50.26'!B27</f>
        <v>0</v>
      </c>
      <c r="AH29" s="385">
        <f>'50.26'!C27</f>
        <v>0</v>
      </c>
      <c r="AI29" s="385">
        <f>'50.26'!D27</f>
        <v>0</v>
      </c>
      <c r="AJ29" s="385">
        <f>'50.26'!E27</f>
        <v>0</v>
      </c>
      <c r="AK29" s="385">
        <f>'50.26'!F27</f>
        <v>0</v>
      </c>
      <c r="AL29" s="385">
        <f>'50.26'!G27</f>
        <v>0</v>
      </c>
      <c r="AM29" s="375"/>
      <c r="AN29" s="376"/>
      <c r="AO29" s="318"/>
      <c r="AP29" s="341"/>
      <c r="AQ29" s="341"/>
      <c r="AR29" s="341"/>
      <c r="AS29" s="361" t="str">
        <f>CONCATENATE(AS28-1," &amp; prior")</f>
        <v>1890 &amp; prior</v>
      </c>
      <c r="AT29" s="385">
        <f>'50.21'!B27</f>
        <v>0</v>
      </c>
      <c r="AU29" s="385">
        <f>'50.21'!C27</f>
        <v>0</v>
      </c>
      <c r="AV29" s="385">
        <f>'50.21'!D27</f>
        <v>0</v>
      </c>
      <c r="AW29" s="385">
        <f>'50.21'!E27</f>
        <v>0</v>
      </c>
      <c r="AX29" s="385">
        <f>'50.21'!F27</f>
        <v>0</v>
      </c>
      <c r="AY29" s="385">
        <f>'50.21'!G27</f>
        <v>0</v>
      </c>
      <c r="AZ29" s="375"/>
      <c r="BA29" s="376"/>
      <c r="BB29" s="318"/>
      <c r="BC29" s="341"/>
      <c r="BD29" s="341"/>
      <c r="BE29" s="341"/>
      <c r="BF29" s="361" t="str">
        <f>CONCATENATE(BF28-1," &amp; prior")</f>
        <v>1890 &amp; prior</v>
      </c>
      <c r="BG29" s="385">
        <f>'50.27'!B27</f>
        <v>0</v>
      </c>
      <c r="BH29" s="385">
        <f>'50.27'!C27</f>
        <v>0</v>
      </c>
      <c r="BI29" s="385">
        <f>'50.27'!D27</f>
        <v>0</v>
      </c>
      <c r="BJ29" s="385">
        <f>'50.27'!E27</f>
        <v>0</v>
      </c>
      <c r="BK29" s="385">
        <f>'50.27'!F27</f>
        <v>0</v>
      </c>
      <c r="BL29" s="385">
        <f>'50.27'!G27</f>
        <v>0</v>
      </c>
      <c r="BM29" s="317"/>
      <c r="BN29" s="301"/>
      <c r="BO29" s="318"/>
      <c r="BP29" s="341"/>
      <c r="BQ29" s="341"/>
      <c r="BR29" s="341"/>
      <c r="BS29" s="361" t="str">
        <f>CONCATENATE(BS28-1," &amp; prior")</f>
        <v>1890 &amp; prior</v>
      </c>
      <c r="BT29" s="385">
        <f>'50.22'!B27</f>
        <v>0</v>
      </c>
      <c r="BU29" s="385">
        <f>'50.22'!C27</f>
        <v>0</v>
      </c>
      <c r="BV29" s="385">
        <f>'50.22'!D27</f>
        <v>0</v>
      </c>
      <c r="BW29" s="385">
        <f>'50.22'!E27</f>
        <v>0</v>
      </c>
      <c r="BX29" s="385">
        <f>'50.22'!F27</f>
        <v>0</v>
      </c>
      <c r="BY29" s="385">
        <f>'50.22'!G27</f>
        <v>0</v>
      </c>
      <c r="BZ29" s="317"/>
      <c r="CA29" s="301"/>
      <c r="CB29" s="318"/>
      <c r="CC29" s="341"/>
      <c r="CD29" s="341"/>
      <c r="CE29" s="341"/>
      <c r="CF29" s="361" t="str">
        <f>CONCATENATE(CF28-1," &amp; prior")</f>
        <v>1890 &amp; prior</v>
      </c>
      <c r="CG29" s="385">
        <f>'50.25'!B27</f>
        <v>0</v>
      </c>
      <c r="CH29" s="385">
        <f>'50.25'!C27</f>
        <v>0</v>
      </c>
      <c r="CI29" s="385">
        <f>'50.25'!D27</f>
        <v>0</v>
      </c>
      <c r="CJ29" s="385">
        <f>'50.25'!E27</f>
        <v>0</v>
      </c>
      <c r="CK29" s="385">
        <f>'50.25'!F27</f>
        <v>0</v>
      </c>
      <c r="CL29" s="385">
        <f>'50.25'!G27</f>
        <v>0</v>
      </c>
      <c r="CM29" s="317"/>
      <c r="CN29" s="301"/>
      <c r="CO29" s="318"/>
      <c r="CP29" s="341"/>
      <c r="CQ29" s="341"/>
      <c r="CR29" s="341"/>
      <c r="CS29" s="361" t="str">
        <f>CONCATENATE(CS28-1," &amp; prior")</f>
        <v>1890 &amp; prior</v>
      </c>
      <c r="CT29" s="385">
        <f>'50.24'!B27</f>
        <v>0</v>
      </c>
      <c r="CU29" s="385">
        <f>'50.24'!C27</f>
        <v>0</v>
      </c>
      <c r="CV29" s="385">
        <f>'50.24'!D27</f>
        <v>0</v>
      </c>
      <c r="CW29" s="385">
        <f>'50.24'!E27</f>
        <v>0</v>
      </c>
      <c r="CX29" s="385">
        <f>'50.24'!F27</f>
        <v>0</v>
      </c>
      <c r="CY29" s="385">
        <f>'50.24'!G27</f>
        <v>0</v>
      </c>
      <c r="CZ29" s="317"/>
      <c r="DA29" s="301"/>
    </row>
    <row r="30" spans="1:105" ht="14">
      <c r="A30" s="301"/>
      <c r="B30" s="318"/>
      <c r="C30" s="341"/>
      <c r="D30" s="341"/>
      <c r="E30" s="341"/>
      <c r="F30" s="361" t="s">
        <v>20</v>
      </c>
      <c r="G30" s="384">
        <f t="shared" si="8"/>
        <v>0</v>
      </c>
      <c r="H30" s="384">
        <f t="shared" si="8"/>
        <v>0</v>
      </c>
      <c r="I30" s="384">
        <f t="shared" si="8"/>
        <v>0</v>
      </c>
      <c r="J30" s="384">
        <f t="shared" si="8"/>
        <v>0</v>
      </c>
      <c r="K30" s="384">
        <f t="shared" si="8"/>
        <v>0</v>
      </c>
      <c r="L30" s="384">
        <f t="shared" si="8"/>
        <v>0</v>
      </c>
      <c r="M30" s="373"/>
      <c r="N30" s="374"/>
      <c r="O30" s="318"/>
      <c r="P30" s="341"/>
      <c r="Q30" s="341"/>
      <c r="R30" s="341"/>
      <c r="S30" s="361" t="s">
        <v>20</v>
      </c>
      <c r="T30" s="385">
        <f>'50.23'!B28</f>
        <v>0</v>
      </c>
      <c r="U30" s="385">
        <f>'50.23'!C28</f>
        <v>0</v>
      </c>
      <c r="V30" s="385">
        <f>'50.23'!D28</f>
        <v>0</v>
      </c>
      <c r="W30" s="385">
        <f>'50.23'!E28</f>
        <v>0</v>
      </c>
      <c r="X30" s="385">
        <f>'50.23'!F28</f>
        <v>0</v>
      </c>
      <c r="Y30" s="385">
        <f>'50.23'!G28</f>
        <v>0</v>
      </c>
      <c r="Z30" s="375"/>
      <c r="AA30" s="376"/>
      <c r="AB30" s="318"/>
      <c r="AC30" s="341"/>
      <c r="AD30" s="341"/>
      <c r="AE30" s="341"/>
      <c r="AF30" s="361" t="s">
        <v>20</v>
      </c>
      <c r="AG30" s="385">
        <f>'50.26'!B28</f>
        <v>0</v>
      </c>
      <c r="AH30" s="385">
        <f>'50.26'!C28</f>
        <v>0</v>
      </c>
      <c r="AI30" s="385">
        <f>'50.26'!D28</f>
        <v>0</v>
      </c>
      <c r="AJ30" s="385">
        <f>'50.26'!E28</f>
        <v>0</v>
      </c>
      <c r="AK30" s="385">
        <f>'50.26'!F28</f>
        <v>0</v>
      </c>
      <c r="AL30" s="385">
        <f>'50.26'!G28</f>
        <v>0</v>
      </c>
      <c r="AM30" s="375"/>
      <c r="AN30" s="376"/>
      <c r="AO30" s="318"/>
      <c r="AP30" s="341"/>
      <c r="AQ30" s="341"/>
      <c r="AR30" s="341"/>
      <c r="AS30" s="361" t="s">
        <v>20</v>
      </c>
      <c r="AT30" s="385">
        <f>'50.21'!B28</f>
        <v>0</v>
      </c>
      <c r="AU30" s="385">
        <f>'50.21'!C28</f>
        <v>0</v>
      </c>
      <c r="AV30" s="385">
        <f>'50.21'!D28</f>
        <v>0</v>
      </c>
      <c r="AW30" s="385">
        <f>'50.21'!E28</f>
        <v>0</v>
      </c>
      <c r="AX30" s="385">
        <f>'50.21'!F28</f>
        <v>0</v>
      </c>
      <c r="AY30" s="385">
        <f>'50.21'!G28</f>
        <v>0</v>
      </c>
      <c r="AZ30" s="375"/>
      <c r="BA30" s="376"/>
      <c r="BB30" s="318"/>
      <c r="BC30" s="341"/>
      <c r="BD30" s="341"/>
      <c r="BE30" s="341"/>
      <c r="BF30" s="361" t="s">
        <v>20</v>
      </c>
      <c r="BG30" s="385">
        <f>'50.27'!B28</f>
        <v>0</v>
      </c>
      <c r="BH30" s="385">
        <f>'50.27'!C28</f>
        <v>0</v>
      </c>
      <c r="BI30" s="385">
        <f>'50.27'!D28</f>
        <v>0</v>
      </c>
      <c r="BJ30" s="385">
        <f>'50.27'!E28</f>
        <v>0</v>
      </c>
      <c r="BK30" s="385">
        <f>'50.27'!F28</f>
        <v>0</v>
      </c>
      <c r="BL30" s="385">
        <f>'50.27'!G28</f>
        <v>0</v>
      </c>
      <c r="BM30" s="317"/>
      <c r="BN30" s="301"/>
      <c r="BO30" s="318"/>
      <c r="BP30" s="341"/>
      <c r="BQ30" s="341"/>
      <c r="BR30" s="341"/>
      <c r="BS30" s="361" t="s">
        <v>20</v>
      </c>
      <c r="BT30" s="385">
        <f>'50.22'!B28</f>
        <v>0</v>
      </c>
      <c r="BU30" s="385">
        <f>'50.22'!C28</f>
        <v>0</v>
      </c>
      <c r="BV30" s="385">
        <f>'50.22'!D28</f>
        <v>0</v>
      </c>
      <c r="BW30" s="385">
        <f>'50.22'!E28</f>
        <v>0</v>
      </c>
      <c r="BX30" s="385">
        <f>'50.22'!F28</f>
        <v>0</v>
      </c>
      <c r="BY30" s="385">
        <f>'50.22'!G28</f>
        <v>0</v>
      </c>
      <c r="BZ30" s="317"/>
      <c r="CA30" s="301"/>
      <c r="CB30" s="318"/>
      <c r="CC30" s="341"/>
      <c r="CD30" s="341"/>
      <c r="CE30" s="341"/>
      <c r="CF30" s="361" t="s">
        <v>20</v>
      </c>
      <c r="CG30" s="385">
        <f>'50.25'!B28</f>
        <v>0</v>
      </c>
      <c r="CH30" s="385">
        <f>'50.25'!C28</f>
        <v>0</v>
      </c>
      <c r="CI30" s="385">
        <f>'50.25'!D28</f>
        <v>0</v>
      </c>
      <c r="CJ30" s="385">
        <f>'50.25'!E28</f>
        <v>0</v>
      </c>
      <c r="CK30" s="385">
        <f>'50.25'!F28</f>
        <v>0</v>
      </c>
      <c r="CL30" s="385">
        <f>'50.25'!G28</f>
        <v>0</v>
      </c>
      <c r="CM30" s="317"/>
      <c r="CN30" s="301"/>
      <c r="CO30" s="318"/>
      <c r="CP30" s="341"/>
      <c r="CQ30" s="341"/>
      <c r="CR30" s="341"/>
      <c r="CS30" s="361" t="s">
        <v>20</v>
      </c>
      <c r="CT30" s="385">
        <f>'50.24'!B28</f>
        <v>0</v>
      </c>
      <c r="CU30" s="385">
        <f>'50.24'!C28</f>
        <v>0</v>
      </c>
      <c r="CV30" s="385">
        <f>'50.24'!D28</f>
        <v>0</v>
      </c>
      <c r="CW30" s="385">
        <f>'50.24'!E28</f>
        <v>0</v>
      </c>
      <c r="CX30" s="385">
        <f>'50.24'!F28</f>
        <v>0</v>
      </c>
      <c r="CY30" s="385">
        <f>'50.24'!G28</f>
        <v>0</v>
      </c>
      <c r="CZ30" s="317"/>
      <c r="DA30" s="301"/>
    </row>
    <row r="31" spans="1:105" ht="14">
      <c r="A31" s="330"/>
      <c r="B31" s="314"/>
      <c r="C31" s="347"/>
      <c r="D31" s="347"/>
      <c r="E31" s="347"/>
      <c r="F31" s="387" t="s">
        <v>21</v>
      </c>
      <c r="G31" s="388">
        <f>SUM(G19:G30)</f>
        <v>0</v>
      </c>
      <c r="H31" s="388">
        <f>SUM(H19:H30)</f>
        <v>0</v>
      </c>
      <c r="I31" s="389"/>
      <c r="J31" s="388">
        <f t="shared" ref="J31:L31" si="17">SUM(J19:J30)</f>
        <v>0</v>
      </c>
      <c r="K31" s="388">
        <f t="shared" si="17"/>
        <v>0</v>
      </c>
      <c r="L31" s="388">
        <f t="shared" si="17"/>
        <v>0</v>
      </c>
      <c r="M31" s="390"/>
      <c r="N31" s="391"/>
      <c r="O31" s="314"/>
      <c r="P31" s="347"/>
      <c r="Q31" s="347"/>
      <c r="R31" s="347"/>
      <c r="S31" s="387" t="s">
        <v>21</v>
      </c>
      <c r="T31" s="388">
        <f>SUM(T19:T30)</f>
        <v>0</v>
      </c>
      <c r="U31" s="388">
        <f>SUM(U19:U30)</f>
        <v>0</v>
      </c>
      <c r="V31" s="347"/>
      <c r="W31" s="388">
        <f>SUM(W19:W30)</f>
        <v>0</v>
      </c>
      <c r="X31" s="388">
        <f>SUM(X19:X30)</f>
        <v>0</v>
      </c>
      <c r="Y31" s="388">
        <f>SUM(Y19:Y30)</f>
        <v>0</v>
      </c>
      <c r="Z31" s="390"/>
      <c r="AA31" s="391"/>
      <c r="AB31" s="314"/>
      <c r="AC31" s="347"/>
      <c r="AD31" s="347"/>
      <c r="AE31" s="347"/>
      <c r="AF31" s="387" t="s">
        <v>21</v>
      </c>
      <c r="AG31" s="388">
        <f>SUM(AG19:AG30)</f>
        <v>0</v>
      </c>
      <c r="AH31" s="388">
        <f>SUM(AH19:AH30)</f>
        <v>0</v>
      </c>
      <c r="AI31" s="351"/>
      <c r="AJ31" s="388">
        <f>SUM(AJ19:AJ30)</f>
        <v>0</v>
      </c>
      <c r="AK31" s="388">
        <f>SUM(AK19:AK30)</f>
        <v>0</v>
      </c>
      <c r="AL31" s="388">
        <f>SUM(AL19:AL30)</f>
        <v>0</v>
      </c>
      <c r="AM31" s="390"/>
      <c r="AN31" s="391"/>
      <c r="AO31" s="314"/>
      <c r="AP31" s="347"/>
      <c r="AQ31" s="347"/>
      <c r="AR31" s="347"/>
      <c r="AS31" s="387" t="s">
        <v>21</v>
      </c>
      <c r="AT31" s="388">
        <f>SUM(AT19:AT30)</f>
        <v>0</v>
      </c>
      <c r="AU31" s="388">
        <f>SUM(AU19:AU30)</f>
        <v>0</v>
      </c>
      <c r="AV31" s="351"/>
      <c r="AW31" s="388">
        <f>SUM(AW19:AW30)</f>
        <v>0</v>
      </c>
      <c r="AX31" s="388">
        <f>SUM(AX19:AX30)</f>
        <v>0</v>
      </c>
      <c r="AY31" s="388">
        <f>SUM(AY19:AY30)</f>
        <v>0</v>
      </c>
      <c r="AZ31" s="390"/>
      <c r="BA31" s="391"/>
      <c r="BB31" s="314"/>
      <c r="BC31" s="347"/>
      <c r="BD31" s="347"/>
      <c r="BE31" s="347"/>
      <c r="BF31" s="387" t="s">
        <v>21</v>
      </c>
      <c r="BG31" s="388">
        <f>SUM(BG19:BG30)</f>
        <v>0</v>
      </c>
      <c r="BH31" s="388">
        <f>SUM(BH19:BH30)</f>
        <v>0</v>
      </c>
      <c r="BI31" s="392"/>
      <c r="BJ31" s="388">
        <f>SUM(BJ19:BJ30)</f>
        <v>0</v>
      </c>
      <c r="BK31" s="388">
        <f>SUM(BK19:BK30)</f>
        <v>0</v>
      </c>
      <c r="BL31" s="388">
        <f>SUM(BL19:BL30)</f>
        <v>0</v>
      </c>
      <c r="BM31" s="393"/>
      <c r="BN31" s="330"/>
      <c r="BO31" s="314"/>
      <c r="BP31" s="347"/>
      <c r="BQ31" s="347"/>
      <c r="BR31" s="347"/>
      <c r="BS31" s="387" t="s">
        <v>21</v>
      </c>
      <c r="BT31" s="388">
        <f>SUM(BT19:BT30)</f>
        <v>0</v>
      </c>
      <c r="BU31" s="388">
        <f>SUM(BU19:BU30)</f>
        <v>0</v>
      </c>
      <c r="BV31" s="392"/>
      <c r="BW31" s="388">
        <f>SUM(BW19:BW30)</f>
        <v>0</v>
      </c>
      <c r="BX31" s="388">
        <f>SUM(BX19:BX30)</f>
        <v>0</v>
      </c>
      <c r="BY31" s="388">
        <f>SUM(BY19:BY30)</f>
        <v>0</v>
      </c>
      <c r="BZ31" s="393"/>
      <c r="CA31" s="330"/>
      <c r="CB31" s="314"/>
      <c r="CC31" s="347"/>
      <c r="CD31" s="347"/>
      <c r="CE31" s="347"/>
      <c r="CF31" s="387" t="s">
        <v>21</v>
      </c>
      <c r="CG31" s="388">
        <f>SUM(CG19:CG30)</f>
        <v>0</v>
      </c>
      <c r="CH31" s="388">
        <f>SUM(CH19:CH30)</f>
        <v>0</v>
      </c>
      <c r="CI31" s="351"/>
      <c r="CJ31" s="388">
        <f>SUM(CJ19:CJ30)</f>
        <v>0</v>
      </c>
      <c r="CK31" s="388">
        <f>SUM(CK19:CK30)</f>
        <v>0</v>
      </c>
      <c r="CL31" s="388">
        <f>SUM(CL19:CL30)</f>
        <v>0</v>
      </c>
      <c r="CM31" s="393"/>
      <c r="CN31" s="330"/>
      <c r="CO31" s="314"/>
      <c r="CP31" s="347"/>
      <c r="CQ31" s="347"/>
      <c r="CR31" s="347"/>
      <c r="CS31" s="387" t="s">
        <v>21</v>
      </c>
      <c r="CT31" s="388">
        <f>SUM(CT19:CT30)</f>
        <v>0</v>
      </c>
      <c r="CU31" s="388">
        <f>SUM(CU19:CU30)</f>
        <v>0</v>
      </c>
      <c r="CV31" s="351"/>
      <c r="CW31" s="388">
        <f>SUM(CW19:CW30)</f>
        <v>0</v>
      </c>
      <c r="CX31" s="388">
        <f>SUM(CX19:CX30)</f>
        <v>0</v>
      </c>
      <c r="CY31" s="388">
        <f>SUM(CY19:CY30)</f>
        <v>0</v>
      </c>
      <c r="CZ31" s="393"/>
      <c r="DA31" s="330"/>
    </row>
    <row r="32" spans="1:105" ht="14">
      <c r="A32" s="301"/>
      <c r="B32" s="318"/>
      <c r="C32" s="342"/>
      <c r="D32" s="341"/>
      <c r="E32" s="341"/>
      <c r="F32" s="341"/>
      <c r="G32" s="374"/>
      <c r="H32" s="374"/>
      <c r="I32" s="374"/>
      <c r="J32" s="374"/>
      <c r="K32" s="374"/>
      <c r="L32" s="374"/>
      <c r="M32" s="373"/>
      <c r="N32" s="374"/>
      <c r="O32" s="318"/>
      <c r="P32" s="342"/>
      <c r="Q32" s="341"/>
      <c r="R32" s="341"/>
      <c r="S32" s="341"/>
      <c r="T32" s="380"/>
      <c r="U32" s="380"/>
      <c r="V32" s="380"/>
      <c r="W32" s="380"/>
      <c r="X32" s="380"/>
      <c r="Y32" s="380"/>
      <c r="Z32" s="373"/>
      <c r="AA32" s="379"/>
      <c r="AB32" s="318"/>
      <c r="AC32" s="342"/>
      <c r="AD32" s="341"/>
      <c r="AE32" s="341"/>
      <c r="AF32" s="341"/>
      <c r="AG32" s="381"/>
      <c r="AH32" s="381"/>
      <c r="AI32" s="381"/>
      <c r="AJ32" s="381"/>
      <c r="AK32" s="381"/>
      <c r="AL32" s="381"/>
      <c r="AM32" s="373"/>
      <c r="AN32" s="379"/>
      <c r="AO32" s="318"/>
      <c r="AP32" s="342"/>
      <c r="AQ32" s="341"/>
      <c r="AR32" s="341"/>
      <c r="AS32" s="341"/>
      <c r="AT32" s="381"/>
      <c r="AU32" s="381"/>
      <c r="AV32" s="381"/>
      <c r="AW32" s="381"/>
      <c r="AX32" s="381"/>
      <c r="AY32" s="381"/>
      <c r="AZ32" s="373"/>
      <c r="BA32" s="379"/>
      <c r="BB32" s="318"/>
      <c r="BC32" s="342"/>
      <c r="BD32" s="341"/>
      <c r="BE32" s="341"/>
      <c r="BF32" s="341"/>
      <c r="BG32" s="381"/>
      <c r="BH32" s="381"/>
      <c r="BI32" s="381"/>
      <c r="BJ32" s="381"/>
      <c r="BK32" s="381"/>
      <c r="BL32" s="381"/>
      <c r="BM32" s="317"/>
      <c r="BN32" s="301"/>
      <c r="BO32" s="318"/>
      <c r="BP32" s="342"/>
      <c r="BQ32" s="341"/>
      <c r="BR32" s="341"/>
      <c r="BS32" s="341"/>
      <c r="BT32" s="381"/>
      <c r="BU32" s="381"/>
      <c r="BV32" s="381"/>
      <c r="BW32" s="381"/>
      <c r="BX32" s="381"/>
      <c r="BY32" s="381"/>
      <c r="BZ32" s="317"/>
      <c r="CA32" s="301"/>
      <c r="CB32" s="318"/>
      <c r="CC32" s="342"/>
      <c r="CD32" s="341"/>
      <c r="CE32" s="341"/>
      <c r="CF32" s="341"/>
      <c r="CG32" s="381"/>
      <c r="CH32" s="381"/>
      <c r="CI32" s="381"/>
      <c r="CJ32" s="381"/>
      <c r="CK32" s="381"/>
      <c r="CL32" s="381"/>
      <c r="CM32" s="317"/>
      <c r="CN32" s="301"/>
      <c r="CO32" s="318"/>
      <c r="CP32" s="342"/>
      <c r="CQ32" s="341"/>
      <c r="CR32" s="341"/>
      <c r="CS32" s="341"/>
      <c r="CT32" s="381"/>
      <c r="CU32" s="381"/>
      <c r="CV32" s="381"/>
      <c r="CW32" s="381"/>
      <c r="CX32" s="381"/>
      <c r="CY32" s="381"/>
      <c r="CZ32" s="317"/>
      <c r="DA32" s="301"/>
    </row>
    <row r="33" spans="1:105" ht="14">
      <c r="A33" s="307"/>
      <c r="B33" s="360"/>
      <c r="C33" s="341"/>
      <c r="D33" s="341"/>
      <c r="E33" s="341"/>
      <c r="F33" s="341"/>
      <c r="G33" s="374"/>
      <c r="H33" s="374"/>
      <c r="I33" s="374"/>
      <c r="J33" s="374"/>
      <c r="K33" s="374"/>
      <c r="L33" s="374"/>
      <c r="M33" s="373"/>
      <c r="N33" s="374"/>
      <c r="O33" s="360"/>
      <c r="P33" s="341"/>
      <c r="Q33" s="341"/>
      <c r="R33" s="341"/>
      <c r="S33" s="341"/>
      <c r="T33" s="380"/>
      <c r="U33" s="380"/>
      <c r="V33" s="341"/>
      <c r="W33" s="380"/>
      <c r="X33" s="380"/>
      <c r="Y33" s="380"/>
      <c r="Z33" s="373"/>
      <c r="AA33" s="374"/>
      <c r="AB33" s="360"/>
      <c r="AC33" s="341"/>
      <c r="AD33" s="341"/>
      <c r="AE33" s="341"/>
      <c r="AF33" s="341"/>
      <c r="AG33" s="380"/>
      <c r="AH33" s="380"/>
      <c r="AI33" s="341"/>
      <c r="AJ33" s="380"/>
      <c r="AK33" s="380"/>
      <c r="AL33" s="380"/>
      <c r="AM33" s="373"/>
      <c r="AN33" s="374"/>
      <c r="AO33" s="360"/>
      <c r="AP33" s="341"/>
      <c r="AQ33" s="341"/>
      <c r="AR33" s="341"/>
      <c r="AS33" s="341"/>
      <c r="AT33" s="380"/>
      <c r="AU33" s="380"/>
      <c r="AV33" s="341"/>
      <c r="AW33" s="380"/>
      <c r="AX33" s="380"/>
      <c r="AY33" s="380"/>
      <c r="AZ33" s="373"/>
      <c r="BA33" s="374"/>
      <c r="BB33" s="360"/>
      <c r="BC33" s="341"/>
      <c r="BD33" s="341"/>
      <c r="BE33" s="341"/>
      <c r="BF33" s="341"/>
      <c r="BG33" s="380"/>
      <c r="BH33" s="380"/>
      <c r="BI33" s="341"/>
      <c r="BJ33" s="380"/>
      <c r="BK33" s="380"/>
      <c r="BL33" s="380"/>
      <c r="BM33" s="367"/>
      <c r="BN33" s="307"/>
      <c r="BO33" s="360"/>
      <c r="BP33" s="341"/>
      <c r="BQ33" s="341"/>
      <c r="BR33" s="341"/>
      <c r="BS33" s="341"/>
      <c r="BT33" s="380"/>
      <c r="BU33" s="380"/>
      <c r="BV33" s="341"/>
      <c r="BW33" s="380"/>
      <c r="BX33" s="380"/>
      <c r="BY33" s="380"/>
      <c r="BZ33" s="367"/>
      <c r="CA33" s="307"/>
      <c r="CB33" s="360"/>
      <c r="CC33" s="341"/>
      <c r="CD33" s="341"/>
      <c r="CE33" s="341"/>
      <c r="CF33" s="341"/>
      <c r="CG33" s="380"/>
      <c r="CH33" s="380"/>
      <c r="CI33" s="341"/>
      <c r="CJ33" s="380"/>
      <c r="CK33" s="380"/>
      <c r="CL33" s="380"/>
      <c r="CM33" s="367"/>
      <c r="CN33" s="307"/>
      <c r="CO33" s="360"/>
      <c r="CP33" s="341"/>
      <c r="CQ33" s="341"/>
      <c r="CR33" s="341"/>
      <c r="CS33" s="341"/>
      <c r="CT33" s="380"/>
      <c r="CU33" s="380"/>
      <c r="CV33" s="380"/>
      <c r="CW33" s="380"/>
      <c r="CX33" s="380"/>
      <c r="CY33" s="380"/>
      <c r="CZ33" s="367"/>
      <c r="DA33" s="307"/>
    </row>
    <row r="34" spans="1:105" ht="14">
      <c r="A34" s="301"/>
      <c r="B34" s="318"/>
      <c r="C34" s="341"/>
      <c r="D34" s="341"/>
      <c r="E34" s="341"/>
      <c r="F34" s="341"/>
      <c r="G34" s="341"/>
      <c r="H34" s="341"/>
      <c r="I34" s="341"/>
      <c r="J34" s="341"/>
      <c r="K34" s="341"/>
      <c r="L34" s="341"/>
      <c r="M34" s="343"/>
      <c r="N34" s="341"/>
      <c r="O34" s="318"/>
      <c r="P34" s="341"/>
      <c r="Q34" s="341"/>
      <c r="R34" s="341"/>
      <c r="S34" s="341"/>
      <c r="T34" s="341"/>
      <c r="U34" s="341"/>
      <c r="V34" s="341"/>
      <c r="W34" s="341"/>
      <c r="X34" s="341"/>
      <c r="Y34" s="341"/>
      <c r="Z34" s="343"/>
      <c r="AA34" s="344"/>
      <c r="AB34" s="318"/>
      <c r="AC34" s="341"/>
      <c r="AD34" s="341"/>
      <c r="AE34" s="341"/>
      <c r="AF34" s="341"/>
      <c r="AG34" s="344"/>
      <c r="AH34" s="344"/>
      <c r="AI34" s="344"/>
      <c r="AJ34" s="344"/>
      <c r="AK34" s="344"/>
      <c r="AL34" s="344"/>
      <c r="AM34" s="343"/>
      <c r="AN34" s="344"/>
      <c r="AO34" s="318"/>
      <c r="AP34" s="341"/>
      <c r="AQ34" s="341"/>
      <c r="AR34" s="341"/>
      <c r="AS34" s="341"/>
      <c r="AT34" s="344"/>
      <c r="AU34" s="344"/>
      <c r="AV34" s="344"/>
      <c r="AW34" s="344"/>
      <c r="AX34" s="344"/>
      <c r="AY34" s="344"/>
      <c r="AZ34" s="343"/>
      <c r="BA34" s="344"/>
      <c r="BB34" s="318"/>
      <c r="BC34" s="341"/>
      <c r="BD34" s="341"/>
      <c r="BE34" s="341"/>
      <c r="BF34" s="341"/>
      <c r="BG34" s="344"/>
      <c r="BH34" s="344"/>
      <c r="BI34" s="344"/>
      <c r="BJ34" s="344"/>
      <c r="BK34" s="344"/>
      <c r="BL34" s="344"/>
      <c r="BM34" s="317"/>
      <c r="BN34" s="301"/>
      <c r="BO34" s="318"/>
      <c r="BP34" s="341"/>
      <c r="BQ34" s="341"/>
      <c r="BR34" s="341"/>
      <c r="BS34" s="341"/>
      <c r="BT34" s="344"/>
      <c r="BU34" s="344"/>
      <c r="BV34" s="344"/>
      <c r="BW34" s="344"/>
      <c r="BX34" s="344"/>
      <c r="BY34" s="344"/>
      <c r="BZ34" s="317"/>
      <c r="CA34" s="301"/>
      <c r="CB34" s="318"/>
      <c r="CC34" s="341"/>
      <c r="CD34" s="341"/>
      <c r="CE34" s="341"/>
      <c r="CF34" s="341"/>
      <c r="CG34" s="344"/>
      <c r="CH34" s="344"/>
      <c r="CI34" s="344"/>
      <c r="CJ34" s="344"/>
      <c r="CK34" s="344"/>
      <c r="CL34" s="344"/>
      <c r="CM34" s="317"/>
      <c r="CN34" s="301"/>
      <c r="CO34" s="318"/>
      <c r="CP34" s="341"/>
      <c r="CQ34" s="341"/>
      <c r="CR34" s="341"/>
      <c r="CS34" s="341"/>
      <c r="CT34" s="344"/>
      <c r="CU34" s="344"/>
      <c r="CV34" s="344"/>
      <c r="CW34" s="344"/>
      <c r="CX34" s="344"/>
      <c r="CY34" s="344"/>
      <c r="CZ34" s="317"/>
      <c r="DA34" s="301"/>
    </row>
    <row r="35" spans="1:105" ht="14">
      <c r="A35" s="301"/>
      <c r="B35" s="318"/>
      <c r="C35" s="341"/>
      <c r="D35" s="341"/>
      <c r="E35" s="341"/>
      <c r="F35" s="341"/>
      <c r="G35" s="342"/>
      <c r="H35" s="342"/>
      <c r="I35" s="342"/>
      <c r="J35" s="342"/>
      <c r="K35" s="342"/>
      <c r="L35" s="342"/>
      <c r="M35" s="343"/>
      <c r="N35" s="341"/>
      <c r="O35" s="318"/>
      <c r="P35" s="341"/>
      <c r="Q35" s="341"/>
      <c r="R35" s="341"/>
      <c r="S35" s="341"/>
      <c r="T35" s="342"/>
      <c r="U35" s="342"/>
      <c r="V35" s="342"/>
      <c r="W35" s="342"/>
      <c r="X35" s="342"/>
      <c r="Y35" s="342"/>
      <c r="Z35" s="343"/>
      <c r="AA35" s="344"/>
      <c r="AB35" s="318"/>
      <c r="AC35" s="341"/>
      <c r="AD35" s="341"/>
      <c r="AE35" s="341"/>
      <c r="AF35" s="341"/>
      <c r="AG35" s="394"/>
      <c r="AH35" s="394"/>
      <c r="AI35" s="394"/>
      <c r="AJ35" s="394"/>
      <c r="AK35" s="394"/>
      <c r="AL35" s="394"/>
      <c r="AM35" s="343"/>
      <c r="AN35" s="344"/>
      <c r="AO35" s="318"/>
      <c r="AP35" s="341"/>
      <c r="AQ35" s="341"/>
      <c r="AR35" s="341"/>
      <c r="AS35" s="341"/>
      <c r="AT35" s="394"/>
      <c r="AU35" s="394"/>
      <c r="AV35" s="394"/>
      <c r="AW35" s="394"/>
      <c r="AX35" s="394"/>
      <c r="AY35" s="394"/>
      <c r="AZ35" s="343"/>
      <c r="BA35" s="344"/>
      <c r="BB35" s="318"/>
      <c r="BC35" s="341"/>
      <c r="BD35" s="341"/>
      <c r="BE35" s="341"/>
      <c r="BF35" s="341"/>
      <c r="BG35" s="394"/>
      <c r="BH35" s="394"/>
      <c r="BI35" s="394"/>
      <c r="BJ35" s="394"/>
      <c r="BK35" s="394"/>
      <c r="BL35" s="394"/>
      <c r="BM35" s="317"/>
      <c r="BN35" s="301"/>
      <c r="BO35" s="318"/>
      <c r="BP35" s="341"/>
      <c r="BQ35" s="341"/>
      <c r="BR35" s="341"/>
      <c r="BS35" s="341"/>
      <c r="BT35" s="394"/>
      <c r="BU35" s="394"/>
      <c r="BV35" s="394"/>
      <c r="BW35" s="394"/>
      <c r="BX35" s="394"/>
      <c r="BY35" s="394"/>
      <c r="BZ35" s="317"/>
      <c r="CA35" s="301"/>
      <c r="CB35" s="318"/>
      <c r="CC35" s="341"/>
      <c r="CD35" s="341"/>
      <c r="CE35" s="341"/>
      <c r="CF35" s="341"/>
      <c r="CG35" s="394"/>
      <c r="CH35" s="394"/>
      <c r="CI35" s="344"/>
      <c r="CJ35" s="394"/>
      <c r="CK35" s="394"/>
      <c r="CL35" s="394"/>
      <c r="CM35" s="317"/>
      <c r="CN35" s="301"/>
      <c r="CO35" s="318"/>
      <c r="CP35" s="341"/>
      <c r="CQ35" s="341"/>
      <c r="CR35" s="341"/>
      <c r="CS35" s="341"/>
      <c r="CT35" s="394"/>
      <c r="CU35" s="394"/>
      <c r="CV35" s="344"/>
      <c r="CW35" s="394"/>
      <c r="CX35" s="394"/>
      <c r="CY35" s="394"/>
      <c r="CZ35" s="317"/>
      <c r="DA35" s="301"/>
    </row>
    <row r="36" spans="1:105" ht="14">
      <c r="A36" s="301"/>
      <c r="B36" s="318"/>
      <c r="C36" s="341"/>
      <c r="D36" s="341"/>
      <c r="E36" s="341"/>
      <c r="F36" s="341"/>
      <c r="G36" s="341"/>
      <c r="H36" s="341"/>
      <c r="I36" s="341"/>
      <c r="J36" s="341"/>
      <c r="K36" s="341"/>
      <c r="L36" s="341"/>
      <c r="M36" s="343"/>
      <c r="N36" s="341"/>
      <c r="O36" s="318"/>
      <c r="P36" s="341"/>
      <c r="Q36" s="341"/>
      <c r="R36" s="341"/>
      <c r="S36" s="341"/>
      <c r="T36" s="341"/>
      <c r="U36" s="341"/>
      <c r="V36" s="341"/>
      <c r="W36" s="341"/>
      <c r="X36" s="341"/>
      <c r="Y36" s="341"/>
      <c r="Z36" s="343"/>
      <c r="AA36" s="344"/>
      <c r="AB36" s="318"/>
      <c r="AC36" s="341"/>
      <c r="AD36" s="341"/>
      <c r="AE36" s="341"/>
      <c r="AF36" s="341"/>
      <c r="AG36" s="344"/>
      <c r="AH36" s="344"/>
      <c r="AI36" s="344"/>
      <c r="AJ36" s="344"/>
      <c r="AK36" s="344"/>
      <c r="AL36" s="344"/>
      <c r="AM36" s="343"/>
      <c r="AN36" s="344"/>
      <c r="AO36" s="318"/>
      <c r="AP36" s="341"/>
      <c r="AQ36" s="341"/>
      <c r="AR36" s="341"/>
      <c r="AS36" s="341"/>
      <c r="AT36" s="344"/>
      <c r="AU36" s="344"/>
      <c r="AV36" s="344"/>
      <c r="AW36" s="344"/>
      <c r="AX36" s="344"/>
      <c r="AY36" s="344"/>
      <c r="AZ36" s="343"/>
      <c r="BA36" s="344"/>
      <c r="BB36" s="318"/>
      <c r="BC36" s="341"/>
      <c r="BD36" s="341"/>
      <c r="BE36" s="341"/>
      <c r="BF36" s="341"/>
      <c r="BG36" s="344"/>
      <c r="BH36" s="344"/>
      <c r="BI36" s="344"/>
      <c r="BJ36" s="344"/>
      <c r="BK36" s="344"/>
      <c r="BL36" s="344"/>
      <c r="BM36" s="317"/>
      <c r="BN36" s="301"/>
      <c r="BO36" s="318"/>
      <c r="BP36" s="341"/>
      <c r="BQ36" s="341"/>
      <c r="BR36" s="341"/>
      <c r="BS36" s="341"/>
      <c r="BT36" s="344"/>
      <c r="BU36" s="344"/>
      <c r="BV36" s="344"/>
      <c r="BW36" s="344"/>
      <c r="BX36" s="344"/>
      <c r="BY36" s="344"/>
      <c r="BZ36" s="317"/>
      <c r="CA36" s="301"/>
      <c r="CB36" s="318"/>
      <c r="CC36" s="341"/>
      <c r="CD36" s="341"/>
      <c r="CE36" s="341"/>
      <c r="CF36" s="341"/>
      <c r="CG36" s="344"/>
      <c r="CH36" s="344"/>
      <c r="CI36" s="344"/>
      <c r="CJ36" s="344"/>
      <c r="CK36" s="344"/>
      <c r="CL36" s="344"/>
      <c r="CM36" s="317"/>
      <c r="CN36" s="301"/>
      <c r="CO36" s="318"/>
      <c r="CP36" s="341"/>
      <c r="CQ36" s="341"/>
      <c r="CR36" s="341"/>
      <c r="CS36" s="341"/>
      <c r="CT36" s="344"/>
      <c r="CU36" s="344"/>
      <c r="CV36" s="344"/>
      <c r="CW36" s="344"/>
      <c r="CX36" s="344"/>
      <c r="CY36" s="344"/>
      <c r="CZ36" s="317"/>
      <c r="DA36" s="301"/>
    </row>
    <row r="37" spans="1:105" ht="14">
      <c r="A37" s="301"/>
      <c r="B37" s="318"/>
      <c r="C37" s="346" t="s">
        <v>194</v>
      </c>
      <c r="D37" s="347"/>
      <c r="E37" s="347"/>
      <c r="F37" s="341"/>
      <c r="G37" s="341"/>
      <c r="H37" s="347" t="s">
        <v>204</v>
      </c>
      <c r="I37" s="347"/>
      <c r="J37" s="341"/>
      <c r="K37" s="341"/>
      <c r="L37" s="347"/>
      <c r="M37" s="350"/>
      <c r="N37" s="347"/>
      <c r="O37" s="318"/>
      <c r="P37" s="346" t="str">
        <f>P10</f>
        <v>Motor Vehicle</v>
      </c>
      <c r="Q37" s="347"/>
      <c r="R37" s="347"/>
      <c r="S37" s="341"/>
      <c r="T37" s="341"/>
      <c r="U37" s="347" t="s">
        <v>204</v>
      </c>
      <c r="V37" s="347"/>
      <c r="W37" s="341"/>
      <c r="X37" s="341"/>
      <c r="Y37" s="347"/>
      <c r="Z37" s="350"/>
      <c r="AA37" s="351"/>
      <c r="AB37" s="318"/>
      <c r="AC37" s="346" t="str">
        <f>AC10</f>
        <v>Property</v>
      </c>
      <c r="AD37" s="347"/>
      <c r="AE37" s="347"/>
      <c r="AF37" s="341"/>
      <c r="AG37" s="344"/>
      <c r="AH37" s="351" t="s">
        <v>204</v>
      </c>
      <c r="AI37" s="351"/>
      <c r="AJ37" s="344"/>
      <c r="AK37" s="344"/>
      <c r="AL37" s="351"/>
      <c r="AM37" s="350"/>
      <c r="AN37" s="351"/>
      <c r="AO37" s="318"/>
      <c r="AP37" s="346" t="str">
        <f>AP10</f>
        <v xml:space="preserve">Liability </v>
      </c>
      <c r="AQ37" s="347"/>
      <c r="AR37" s="347"/>
      <c r="AS37" s="341"/>
      <c r="AT37" s="344"/>
      <c r="AU37" s="351" t="s">
        <v>204</v>
      </c>
      <c r="AV37" s="351"/>
      <c r="AW37" s="344"/>
      <c r="AX37" s="344"/>
      <c r="AY37" s="351"/>
      <c r="AZ37" s="350"/>
      <c r="BA37" s="351"/>
      <c r="BB37" s="318"/>
      <c r="BC37" s="346" t="str">
        <f>BC10</f>
        <v>Workers Compensation</v>
      </c>
      <c r="BD37" s="347"/>
      <c r="BE37" s="347"/>
      <c r="BF37" s="341"/>
      <c r="BG37" s="344"/>
      <c r="BH37" s="351" t="s">
        <v>204</v>
      </c>
      <c r="BI37" s="351"/>
      <c r="BJ37" s="344"/>
      <c r="BK37" s="344"/>
      <c r="BL37" s="351"/>
      <c r="BM37" s="317"/>
      <c r="BN37" s="301"/>
      <c r="BO37" s="318"/>
      <c r="BP37" s="346" t="str">
        <f>BP10</f>
        <v>Marine, Aviation and Transport</v>
      </c>
      <c r="BQ37" s="347"/>
      <c r="BR37" s="347"/>
      <c r="BS37" s="341"/>
      <c r="BT37" s="344"/>
      <c r="BU37" s="351" t="s">
        <v>204</v>
      </c>
      <c r="BV37" s="351"/>
      <c r="BW37" s="344"/>
      <c r="BX37" s="344"/>
      <c r="BY37" s="351"/>
      <c r="BZ37" s="317"/>
      <c r="CA37" s="301"/>
      <c r="CB37" s="318"/>
      <c r="CC37" s="346" t="str">
        <f>CC10</f>
        <v>Personal Accident</v>
      </c>
      <c r="CD37" s="347"/>
      <c r="CE37" s="347"/>
      <c r="CF37" s="341"/>
      <c r="CG37" s="344"/>
      <c r="CH37" s="351" t="s">
        <v>204</v>
      </c>
      <c r="CI37" s="351"/>
      <c r="CJ37" s="344"/>
      <c r="CK37" s="344"/>
      <c r="CL37" s="351"/>
      <c r="CM37" s="317"/>
      <c r="CN37" s="301"/>
      <c r="CO37" s="318"/>
      <c r="CP37" s="346" t="str">
        <f>CP10</f>
        <v>Pecuniary Loss</v>
      </c>
      <c r="CQ37" s="347"/>
      <c r="CR37" s="347"/>
      <c r="CS37" s="341"/>
      <c r="CT37" s="344"/>
      <c r="CU37" s="351" t="s">
        <v>204</v>
      </c>
      <c r="CV37" s="351"/>
      <c r="CW37" s="344"/>
      <c r="CX37" s="344"/>
      <c r="CY37" s="351"/>
      <c r="CZ37" s="317"/>
      <c r="DA37" s="301"/>
    </row>
    <row r="38" spans="1:105" ht="14">
      <c r="A38" s="301"/>
      <c r="B38" s="318"/>
      <c r="C38" s="341" t="s">
        <v>205</v>
      </c>
      <c r="D38" s="341"/>
      <c r="E38" s="341"/>
      <c r="F38" s="341"/>
      <c r="G38" s="341"/>
      <c r="H38" s="341"/>
      <c r="I38" s="341"/>
      <c r="J38" s="341"/>
      <c r="K38" s="341"/>
      <c r="L38" s="341"/>
      <c r="M38" s="343"/>
      <c r="N38" s="341"/>
      <c r="O38" s="318"/>
      <c r="P38" s="341" t="s">
        <v>205</v>
      </c>
      <c r="Q38" s="341"/>
      <c r="R38" s="341"/>
      <c r="S38" s="341"/>
      <c r="T38" s="341"/>
      <c r="U38" s="341"/>
      <c r="V38" s="341"/>
      <c r="W38" s="341"/>
      <c r="X38" s="341"/>
      <c r="Y38" s="341"/>
      <c r="Z38" s="343"/>
      <c r="AA38" s="344"/>
      <c r="AB38" s="318"/>
      <c r="AC38" s="341" t="s">
        <v>205</v>
      </c>
      <c r="AD38" s="341"/>
      <c r="AE38" s="341"/>
      <c r="AF38" s="341"/>
      <c r="AG38" s="344"/>
      <c r="AH38" s="344"/>
      <c r="AI38" s="344"/>
      <c r="AJ38" s="344"/>
      <c r="AK38" s="344"/>
      <c r="AL38" s="344"/>
      <c r="AM38" s="343"/>
      <c r="AN38" s="344"/>
      <c r="AO38" s="318"/>
      <c r="AP38" s="341" t="s">
        <v>205</v>
      </c>
      <c r="AQ38" s="341"/>
      <c r="AR38" s="341"/>
      <c r="AS38" s="341"/>
      <c r="AT38" s="344"/>
      <c r="AU38" s="344"/>
      <c r="AV38" s="344"/>
      <c r="AW38" s="344"/>
      <c r="AX38" s="344"/>
      <c r="AY38" s="344"/>
      <c r="AZ38" s="343"/>
      <c r="BA38" s="344"/>
      <c r="BB38" s="318"/>
      <c r="BC38" s="341" t="s">
        <v>205</v>
      </c>
      <c r="BD38" s="341"/>
      <c r="BE38" s="341"/>
      <c r="BF38" s="341"/>
      <c r="BG38" s="344"/>
      <c r="BH38" s="344"/>
      <c r="BI38" s="344"/>
      <c r="BJ38" s="344"/>
      <c r="BK38" s="344"/>
      <c r="BL38" s="344"/>
      <c r="BM38" s="317"/>
      <c r="BN38" s="301"/>
      <c r="BO38" s="318"/>
      <c r="BP38" s="341" t="s">
        <v>205</v>
      </c>
      <c r="BQ38" s="341"/>
      <c r="BR38" s="341"/>
      <c r="BS38" s="341"/>
      <c r="BT38" s="344"/>
      <c r="BU38" s="344"/>
      <c r="BV38" s="344"/>
      <c r="BW38" s="344"/>
      <c r="BX38" s="344"/>
      <c r="BY38" s="344"/>
      <c r="BZ38" s="317"/>
      <c r="CA38" s="301"/>
      <c r="CB38" s="318"/>
      <c r="CC38" s="341" t="s">
        <v>205</v>
      </c>
      <c r="CD38" s="341"/>
      <c r="CE38" s="341"/>
      <c r="CF38" s="341"/>
      <c r="CG38" s="344"/>
      <c r="CH38" s="344"/>
      <c r="CI38" s="344"/>
      <c r="CJ38" s="344"/>
      <c r="CK38" s="344"/>
      <c r="CL38" s="344"/>
      <c r="CM38" s="317"/>
      <c r="CN38" s="301"/>
      <c r="CO38" s="318"/>
      <c r="CP38" s="341" t="s">
        <v>205</v>
      </c>
      <c r="CQ38" s="341"/>
      <c r="CR38" s="341"/>
      <c r="CS38" s="341"/>
      <c r="CT38" s="344"/>
      <c r="CU38" s="344"/>
      <c r="CV38" s="344"/>
      <c r="CW38" s="344"/>
      <c r="CX38" s="344"/>
      <c r="CY38" s="344"/>
      <c r="CZ38" s="317"/>
      <c r="DA38" s="301"/>
    </row>
    <row r="39" spans="1:105" ht="89.25" customHeight="1">
      <c r="A39" s="301"/>
      <c r="B39" s="318"/>
      <c r="C39" s="354"/>
      <c r="D39" s="354"/>
      <c r="E39" s="354"/>
      <c r="F39" s="355" t="str">
        <f>CONCATENATE("Figures grouped by Accident Year ending  ",$F$3)</f>
        <v>Figures grouped by Accident Year ending  0-Jan</v>
      </c>
      <c r="G39" s="359" t="str">
        <f>CONCATENATE("No of claims first reported in ",$C$8)</f>
        <v>No of claims first reported in 1900</v>
      </c>
      <c r="H39" s="356" t="str">
        <f>CONCATENATE("Net Claim Payments during ",$C$8)</f>
        <v>Net Claim Payments during 1900</v>
      </c>
      <c r="I39" s="356" t="str">
        <f>CONCATENATE("Cumulative Claim payments from accident year to end of financial year ",$C$8)</f>
        <v>Cumulative Claim payments from accident year to end of financial year 1900</v>
      </c>
      <c r="J39" s="356" t="str">
        <f>CONCATENATE("No of claims outstanding at end of financial year ",$C$8)</f>
        <v>No of claims outstanding at end of financial year 1900</v>
      </c>
      <c r="K39" s="356" t="str">
        <f>CONCATENATE("Net Case reserves on claims outstanding at end of financial year ",$C$8)</f>
        <v>Net Case reserves on claims outstanding at end of financial year 1900</v>
      </c>
      <c r="L39" s="356" t="str">
        <f>CONCATENATE("Net IBNR reserve at end of financial year ",$C$8)</f>
        <v>Net IBNR reserve at end of financial year 1900</v>
      </c>
      <c r="M39" s="357"/>
      <c r="N39" s="358"/>
      <c r="O39" s="318"/>
      <c r="P39" s="354"/>
      <c r="Q39" s="354"/>
      <c r="R39" s="354"/>
      <c r="S39" s="355" t="str">
        <f>CONCATENATE("Figures grouped by Accident Year ending  ",$F$3)</f>
        <v>Figures grouped by Accident Year ending  0-Jan</v>
      </c>
      <c r="T39" s="359" t="str">
        <f>CONCATENATE("No of claims first reported in ",$C$8)</f>
        <v>No of claims first reported in 1900</v>
      </c>
      <c r="U39" s="356" t="str">
        <f>CONCATENATE("Net Claim Payments during ",$C$8)</f>
        <v>Net Claim Payments during 1900</v>
      </c>
      <c r="V39" s="356" t="str">
        <f>CONCATENATE("Cumulative Claim payments from accident year to end of financial year ",$C$8)</f>
        <v>Cumulative Claim payments from accident year to end of financial year 1900</v>
      </c>
      <c r="W39" s="356" t="str">
        <f>CONCATENATE("No of claims outstanding at end of financial year ",$C$8)</f>
        <v>No of claims outstanding at end of financial year 1900</v>
      </c>
      <c r="X39" s="356" t="str">
        <f>CONCATENATE("Net Case reserves on claims outstanding at end of financial year ",$C$8)</f>
        <v>Net Case reserves on claims outstanding at end of financial year 1900</v>
      </c>
      <c r="Y39" s="356" t="str">
        <f>CONCATENATE("Net IBNR reserve at end of financial year ",$C$8)</f>
        <v>Net IBNR reserve at end of financial year 1900</v>
      </c>
      <c r="Z39" s="357"/>
      <c r="AA39" s="358"/>
      <c r="AB39" s="318"/>
      <c r="AC39" s="354"/>
      <c r="AD39" s="354"/>
      <c r="AE39" s="354"/>
      <c r="AF39" s="355" t="str">
        <f>CONCATENATE("Figures grouped by Accident Year ending  ",$F$3)</f>
        <v>Figures grouped by Accident Year ending  0-Jan</v>
      </c>
      <c r="AG39" s="359" t="str">
        <f>CONCATENATE("No of claims first reported in ",$C$8)</f>
        <v>No of claims first reported in 1900</v>
      </c>
      <c r="AH39" s="356" t="str">
        <f>CONCATENATE("Net Claim Payments during ",$C$8)</f>
        <v>Net Claim Payments during 1900</v>
      </c>
      <c r="AI39" s="356" t="str">
        <f>CONCATENATE("Cumulative Claim payments from accident year to end of financial year ",$C$8)</f>
        <v>Cumulative Claim payments from accident year to end of financial year 1900</v>
      </c>
      <c r="AJ39" s="356" t="str">
        <f>CONCATENATE("No of claims outstanding at end of financial year ",$C$8)</f>
        <v>No of claims outstanding at end of financial year 1900</v>
      </c>
      <c r="AK39" s="356" t="str">
        <f>CONCATENATE("Net Case reserves on claims outstanding at end of financial year ",$C$8)</f>
        <v>Net Case reserves on claims outstanding at end of financial year 1900</v>
      </c>
      <c r="AL39" s="356" t="str">
        <f>CONCATENATE("Net IBNR reserve at end of financial year ",$C$8)</f>
        <v>Net IBNR reserve at end of financial year 1900</v>
      </c>
      <c r="AM39" s="357"/>
      <c r="AN39" s="358"/>
      <c r="AO39" s="318"/>
      <c r="AP39" s="354"/>
      <c r="AQ39" s="354"/>
      <c r="AR39" s="354"/>
      <c r="AS39" s="355" t="str">
        <f>CONCATENATE("Figures grouped by Accident Year ending  ",$F$3)</f>
        <v>Figures grouped by Accident Year ending  0-Jan</v>
      </c>
      <c r="AT39" s="359" t="str">
        <f>CONCATENATE("No of claims first reported in ",$C$8)</f>
        <v>No of claims first reported in 1900</v>
      </c>
      <c r="AU39" s="356" t="str">
        <f>CONCATENATE("Net Claim Payments during ",$C$8)</f>
        <v>Net Claim Payments during 1900</v>
      </c>
      <c r="AV39" s="356" t="str">
        <f>CONCATENATE("Cumulative Claim payments from accident year to end of financial year ",$C$8)</f>
        <v>Cumulative Claim payments from accident year to end of financial year 1900</v>
      </c>
      <c r="AW39" s="356" t="str">
        <f>CONCATENATE("No of claims outstanding at end of financial year ",$C$8)</f>
        <v>No of claims outstanding at end of financial year 1900</v>
      </c>
      <c r="AX39" s="356" t="str">
        <f>CONCATENATE("Net Case reserves on claims outstanding at end of financial year ",$C$8)</f>
        <v>Net Case reserves on claims outstanding at end of financial year 1900</v>
      </c>
      <c r="AY39" s="356" t="str">
        <f>CONCATENATE("Net IBNR reserve at end of financial year ",$C$8)</f>
        <v>Net IBNR reserve at end of financial year 1900</v>
      </c>
      <c r="AZ39" s="357"/>
      <c r="BA39" s="358"/>
      <c r="BB39" s="318"/>
      <c r="BC39" s="354"/>
      <c r="BD39" s="354"/>
      <c r="BE39" s="354"/>
      <c r="BF39" s="355" t="str">
        <f>CONCATENATE("Figures grouped by Accident Year ending  ",$F$3)</f>
        <v>Figures grouped by Accident Year ending  0-Jan</v>
      </c>
      <c r="BG39" s="359" t="str">
        <f>CONCATENATE("No of claims first reported in ",$C$8)</f>
        <v>No of claims first reported in 1900</v>
      </c>
      <c r="BH39" s="356" t="str">
        <f>CONCATENATE("Net Claim Payments during ",$C$8)</f>
        <v>Net Claim Payments during 1900</v>
      </c>
      <c r="BI39" s="356" t="str">
        <f>CONCATENATE("Cumulative Claim payments from accident year to end of financial year ",$C$8)</f>
        <v>Cumulative Claim payments from accident year to end of financial year 1900</v>
      </c>
      <c r="BJ39" s="356" t="str">
        <f>CONCATENATE("No of claims outstanding at end of financial year ",$C$8)</f>
        <v>No of claims outstanding at end of financial year 1900</v>
      </c>
      <c r="BK39" s="356" t="str">
        <f>CONCATENATE("Net Case reserves on claims outstanding at end of financial year ",$C$8)</f>
        <v>Net Case reserves on claims outstanding at end of financial year 1900</v>
      </c>
      <c r="BL39" s="356" t="str">
        <f>CONCATENATE("Net IBNR reserve at end of financial year ",$C$8)</f>
        <v>Net IBNR reserve at end of financial year 1900</v>
      </c>
      <c r="BM39" s="317"/>
      <c r="BN39" s="301"/>
      <c r="BO39" s="318"/>
      <c r="BP39" s="354"/>
      <c r="BQ39" s="354"/>
      <c r="BR39" s="354"/>
      <c r="BS39" s="355" t="str">
        <f>CONCATENATE("Figures grouped by Accident Year ending  ",$F$3)</f>
        <v>Figures grouped by Accident Year ending  0-Jan</v>
      </c>
      <c r="BT39" s="359" t="str">
        <f>CONCATENATE("No of claims first reported in ",$C$8)</f>
        <v>No of claims first reported in 1900</v>
      </c>
      <c r="BU39" s="356" t="str">
        <f>CONCATENATE("Net Claim Payments during ",$C$8)</f>
        <v>Net Claim Payments during 1900</v>
      </c>
      <c r="BV39" s="356" t="str">
        <f>CONCATENATE("Cumulative Claim payments from accident year to end of financial year ",$C$8)</f>
        <v>Cumulative Claim payments from accident year to end of financial year 1900</v>
      </c>
      <c r="BW39" s="356" t="str">
        <f>CONCATENATE("No of claims outstanding at end of financial year ",$C$8)</f>
        <v>No of claims outstanding at end of financial year 1900</v>
      </c>
      <c r="BX39" s="356" t="str">
        <f>CONCATENATE("Net Case reserves on claims outstanding at end of financial year ",$C$8)</f>
        <v>Net Case reserves on claims outstanding at end of financial year 1900</v>
      </c>
      <c r="BY39" s="356" t="str">
        <f>CONCATENATE("Net IBNR reserve at end of financial year ",$C$8)</f>
        <v>Net IBNR reserve at end of financial year 1900</v>
      </c>
      <c r="BZ39" s="317"/>
      <c r="CA39" s="301"/>
      <c r="CB39" s="318"/>
      <c r="CC39" s="354"/>
      <c r="CD39" s="354"/>
      <c r="CE39" s="354"/>
      <c r="CF39" s="355" t="str">
        <f>CONCATENATE("Figures grouped by Accident Year ending  ",$F$3)</f>
        <v>Figures grouped by Accident Year ending  0-Jan</v>
      </c>
      <c r="CG39" s="359" t="str">
        <f>CONCATENATE("No of claims first reported in ",$C$8)</f>
        <v>No of claims first reported in 1900</v>
      </c>
      <c r="CH39" s="356" t="str">
        <f>CONCATENATE("Net Claim Payments during ",$C$8)</f>
        <v>Net Claim Payments during 1900</v>
      </c>
      <c r="CI39" s="356" t="str">
        <f>CONCATENATE("Cumulative Claim payments from accident year to end of financial year ",$C$8)</f>
        <v>Cumulative Claim payments from accident year to end of financial year 1900</v>
      </c>
      <c r="CJ39" s="356" t="str">
        <f>CONCATENATE("No of claims outstanding at end of financial year ",$C$8)</f>
        <v>No of claims outstanding at end of financial year 1900</v>
      </c>
      <c r="CK39" s="356" t="str">
        <f>CONCATENATE("Net Case reserves on claims outstanding at end of financial year ",$C$8)</f>
        <v>Net Case reserves on claims outstanding at end of financial year 1900</v>
      </c>
      <c r="CL39" s="356" t="str">
        <f>CONCATENATE("Net IBNR reserve at end of financial year ",$C$8)</f>
        <v>Net IBNR reserve at end of financial year 1900</v>
      </c>
      <c r="CM39" s="317"/>
      <c r="CN39" s="301"/>
      <c r="CO39" s="318"/>
      <c r="CP39" s="354"/>
      <c r="CQ39" s="354"/>
      <c r="CR39" s="354"/>
      <c r="CS39" s="355" t="str">
        <f>CONCATENATE("Figures grouped by Accident Year ending  ",$F$3)</f>
        <v>Figures grouped by Accident Year ending  0-Jan</v>
      </c>
      <c r="CT39" s="359" t="str">
        <f>CONCATENATE("No of claims first reported in ",$C$8)</f>
        <v>No of claims first reported in 1900</v>
      </c>
      <c r="CU39" s="356" t="str">
        <f>CONCATENATE("Net Claim Payments during ",$C$8)</f>
        <v>Net Claim Payments during 1900</v>
      </c>
      <c r="CV39" s="356" t="str">
        <f>CONCATENATE("Cumulative Claim payments from accident year to end of financial year ",$C$8)</f>
        <v>Cumulative Claim payments from accident year to end of financial year 1900</v>
      </c>
      <c r="CW39" s="356" t="str">
        <f>CONCATENATE("No of claims outstanding at end of financial year ",$C$8)</f>
        <v>No of claims outstanding at end of financial year 1900</v>
      </c>
      <c r="CX39" s="356" t="str">
        <f>CONCATENATE("Net Case reserves on claims outstanding at end of financial year ",$C$8)</f>
        <v>Net Case reserves on claims outstanding at end of financial year 1900</v>
      </c>
      <c r="CY39" s="356" t="str">
        <f>CONCATENATE("Net IBNR reserve at end of financial year ",$C$8)</f>
        <v>Net IBNR reserve at end of financial year 1900</v>
      </c>
      <c r="CZ39" s="317"/>
      <c r="DA39" s="301"/>
    </row>
    <row r="40" spans="1:105" ht="14">
      <c r="A40" s="301"/>
      <c r="B40" s="318"/>
      <c r="C40" s="341"/>
      <c r="D40" s="341"/>
      <c r="E40" s="341"/>
      <c r="F40" s="365">
        <v>1</v>
      </c>
      <c r="G40" s="362" t="s">
        <v>198</v>
      </c>
      <c r="H40" s="362" t="s">
        <v>199</v>
      </c>
      <c r="I40" s="362" t="s">
        <v>200</v>
      </c>
      <c r="J40" s="362" t="s">
        <v>201</v>
      </c>
      <c r="K40" s="362" t="s">
        <v>202</v>
      </c>
      <c r="L40" s="362" t="s">
        <v>203</v>
      </c>
      <c r="M40" s="363"/>
      <c r="N40" s="364"/>
      <c r="O40" s="318"/>
      <c r="P40" s="341"/>
      <c r="Q40" s="341"/>
      <c r="R40" s="341"/>
      <c r="S40" s="365">
        <v>1</v>
      </c>
      <c r="T40" s="362" t="s">
        <v>198</v>
      </c>
      <c r="U40" s="362" t="s">
        <v>199</v>
      </c>
      <c r="V40" s="362" t="s">
        <v>200</v>
      </c>
      <c r="W40" s="362" t="s">
        <v>201</v>
      </c>
      <c r="X40" s="362" t="s">
        <v>202</v>
      </c>
      <c r="Y40" s="362" t="s">
        <v>203</v>
      </c>
      <c r="Z40" s="363"/>
      <c r="AA40" s="366"/>
      <c r="AB40" s="318"/>
      <c r="AC40" s="341"/>
      <c r="AD40" s="341"/>
      <c r="AE40" s="341"/>
      <c r="AF40" s="365">
        <v>1</v>
      </c>
      <c r="AG40" s="362" t="s">
        <v>198</v>
      </c>
      <c r="AH40" s="362" t="s">
        <v>199</v>
      </c>
      <c r="AI40" s="362" t="s">
        <v>200</v>
      </c>
      <c r="AJ40" s="362" t="s">
        <v>201</v>
      </c>
      <c r="AK40" s="362" t="s">
        <v>202</v>
      </c>
      <c r="AL40" s="362" t="s">
        <v>203</v>
      </c>
      <c r="AM40" s="363"/>
      <c r="AN40" s="366"/>
      <c r="AO40" s="318"/>
      <c r="AP40" s="341"/>
      <c r="AQ40" s="341"/>
      <c r="AR40" s="341"/>
      <c r="AS40" s="365">
        <v>1</v>
      </c>
      <c r="AT40" s="362" t="s">
        <v>198</v>
      </c>
      <c r="AU40" s="362" t="s">
        <v>199</v>
      </c>
      <c r="AV40" s="362" t="s">
        <v>200</v>
      </c>
      <c r="AW40" s="362" t="s">
        <v>201</v>
      </c>
      <c r="AX40" s="362" t="s">
        <v>202</v>
      </c>
      <c r="AY40" s="362" t="s">
        <v>203</v>
      </c>
      <c r="AZ40" s="363"/>
      <c r="BA40" s="366"/>
      <c r="BB40" s="318"/>
      <c r="BC40" s="341"/>
      <c r="BD40" s="341"/>
      <c r="BE40" s="341"/>
      <c r="BF40" s="365">
        <v>1</v>
      </c>
      <c r="BG40" s="362" t="s">
        <v>198</v>
      </c>
      <c r="BH40" s="362" t="s">
        <v>199</v>
      </c>
      <c r="BI40" s="362" t="s">
        <v>200</v>
      </c>
      <c r="BJ40" s="362" t="s">
        <v>201</v>
      </c>
      <c r="BK40" s="362" t="s">
        <v>202</v>
      </c>
      <c r="BL40" s="362" t="s">
        <v>203</v>
      </c>
      <c r="BM40" s="317"/>
      <c r="BN40" s="301"/>
      <c r="BO40" s="318"/>
      <c r="BP40" s="341"/>
      <c r="BQ40" s="341"/>
      <c r="BR40" s="341"/>
      <c r="BS40" s="365">
        <v>1</v>
      </c>
      <c r="BT40" s="362" t="s">
        <v>198</v>
      </c>
      <c r="BU40" s="362" t="s">
        <v>199</v>
      </c>
      <c r="BV40" s="362" t="s">
        <v>200</v>
      </c>
      <c r="BW40" s="362" t="s">
        <v>201</v>
      </c>
      <c r="BX40" s="362" t="s">
        <v>202</v>
      </c>
      <c r="BY40" s="362" t="s">
        <v>203</v>
      </c>
      <c r="BZ40" s="317"/>
      <c r="CA40" s="301"/>
      <c r="CB40" s="318"/>
      <c r="CC40" s="341"/>
      <c r="CD40" s="341"/>
      <c r="CE40" s="341"/>
      <c r="CF40" s="365">
        <v>1</v>
      </c>
      <c r="CG40" s="362" t="s">
        <v>198</v>
      </c>
      <c r="CH40" s="362" t="s">
        <v>199</v>
      </c>
      <c r="CI40" s="362" t="s">
        <v>200</v>
      </c>
      <c r="CJ40" s="362" t="s">
        <v>201</v>
      </c>
      <c r="CK40" s="362" t="s">
        <v>202</v>
      </c>
      <c r="CL40" s="362" t="s">
        <v>203</v>
      </c>
      <c r="CM40" s="317"/>
      <c r="CN40" s="301"/>
      <c r="CO40" s="318"/>
      <c r="CP40" s="341"/>
      <c r="CQ40" s="341"/>
      <c r="CR40" s="341"/>
      <c r="CS40" s="365">
        <v>1</v>
      </c>
      <c r="CT40" s="362" t="s">
        <v>198</v>
      </c>
      <c r="CU40" s="362" t="s">
        <v>199</v>
      </c>
      <c r="CV40" s="362" t="s">
        <v>200</v>
      </c>
      <c r="CW40" s="362" t="s">
        <v>201</v>
      </c>
      <c r="CX40" s="362" t="s">
        <v>202</v>
      </c>
      <c r="CY40" s="362" t="s">
        <v>203</v>
      </c>
      <c r="CZ40" s="317"/>
      <c r="DA40" s="301"/>
    </row>
    <row r="41" spans="1:105" ht="14">
      <c r="A41" s="301"/>
      <c r="B41" s="318"/>
      <c r="C41" s="341"/>
      <c r="D41" s="341"/>
      <c r="E41" s="341"/>
      <c r="F41" s="368"/>
      <c r="G41" s="369" t="s">
        <v>18</v>
      </c>
      <c r="H41" s="369" t="s">
        <v>19</v>
      </c>
      <c r="I41" s="369" t="s">
        <v>19</v>
      </c>
      <c r="J41" s="369" t="s">
        <v>18</v>
      </c>
      <c r="K41" s="369" t="s">
        <v>19</v>
      </c>
      <c r="L41" s="369" t="s">
        <v>19</v>
      </c>
      <c r="M41" s="370"/>
      <c r="N41" s="371"/>
      <c r="O41" s="318"/>
      <c r="P41" s="341"/>
      <c r="Q41" s="341"/>
      <c r="R41" s="341"/>
      <c r="S41" s="368"/>
      <c r="T41" s="369" t="s">
        <v>18</v>
      </c>
      <c r="U41" s="369" t="s">
        <v>19</v>
      </c>
      <c r="V41" s="369" t="s">
        <v>19</v>
      </c>
      <c r="W41" s="369" t="s">
        <v>18</v>
      </c>
      <c r="X41" s="369" t="s">
        <v>19</v>
      </c>
      <c r="Y41" s="369" t="s">
        <v>19</v>
      </c>
      <c r="Z41" s="370"/>
      <c r="AA41" s="371"/>
      <c r="AB41" s="318"/>
      <c r="AC41" s="341"/>
      <c r="AD41" s="341"/>
      <c r="AE41" s="341"/>
      <c r="AF41" s="368"/>
      <c r="AG41" s="369" t="s">
        <v>18</v>
      </c>
      <c r="AH41" s="369" t="s">
        <v>19</v>
      </c>
      <c r="AI41" s="369" t="s">
        <v>19</v>
      </c>
      <c r="AJ41" s="369" t="s">
        <v>18</v>
      </c>
      <c r="AK41" s="369" t="s">
        <v>19</v>
      </c>
      <c r="AL41" s="369" t="s">
        <v>19</v>
      </c>
      <c r="AM41" s="370"/>
      <c r="AN41" s="371"/>
      <c r="AO41" s="318"/>
      <c r="AP41" s="341"/>
      <c r="AQ41" s="341"/>
      <c r="AR41" s="341"/>
      <c r="AS41" s="368"/>
      <c r="AT41" s="369" t="s">
        <v>18</v>
      </c>
      <c r="AU41" s="369" t="s">
        <v>19</v>
      </c>
      <c r="AV41" s="369" t="s">
        <v>19</v>
      </c>
      <c r="AW41" s="369" t="s">
        <v>18</v>
      </c>
      <c r="AX41" s="369" t="s">
        <v>19</v>
      </c>
      <c r="AY41" s="369" t="s">
        <v>19</v>
      </c>
      <c r="AZ41" s="370"/>
      <c r="BA41" s="371"/>
      <c r="BB41" s="318"/>
      <c r="BC41" s="341"/>
      <c r="BD41" s="341"/>
      <c r="BE41" s="341"/>
      <c r="BF41" s="368"/>
      <c r="BG41" s="369" t="s">
        <v>18</v>
      </c>
      <c r="BH41" s="369" t="s">
        <v>19</v>
      </c>
      <c r="BI41" s="369" t="s">
        <v>19</v>
      </c>
      <c r="BJ41" s="369" t="s">
        <v>18</v>
      </c>
      <c r="BK41" s="369" t="s">
        <v>19</v>
      </c>
      <c r="BL41" s="369" t="s">
        <v>19</v>
      </c>
      <c r="BM41" s="317"/>
      <c r="BN41" s="301"/>
      <c r="BO41" s="318"/>
      <c r="BP41" s="341"/>
      <c r="BQ41" s="341"/>
      <c r="BR41" s="341"/>
      <c r="BS41" s="368"/>
      <c r="BT41" s="369" t="s">
        <v>18</v>
      </c>
      <c r="BU41" s="369" t="s">
        <v>19</v>
      </c>
      <c r="BV41" s="369" t="s">
        <v>19</v>
      </c>
      <c r="BW41" s="369" t="s">
        <v>18</v>
      </c>
      <c r="BX41" s="369" t="s">
        <v>19</v>
      </c>
      <c r="BY41" s="369" t="s">
        <v>19</v>
      </c>
      <c r="BZ41" s="317"/>
      <c r="CA41" s="301"/>
      <c r="CB41" s="318"/>
      <c r="CC41" s="341"/>
      <c r="CD41" s="341"/>
      <c r="CE41" s="341"/>
      <c r="CF41" s="368"/>
      <c r="CG41" s="369" t="s">
        <v>18</v>
      </c>
      <c r="CH41" s="369" t="s">
        <v>19</v>
      </c>
      <c r="CI41" s="369" t="s">
        <v>19</v>
      </c>
      <c r="CJ41" s="369" t="s">
        <v>18</v>
      </c>
      <c r="CK41" s="369" t="s">
        <v>19</v>
      </c>
      <c r="CL41" s="369" t="s">
        <v>19</v>
      </c>
      <c r="CM41" s="317"/>
      <c r="CN41" s="301"/>
      <c r="CO41" s="318"/>
      <c r="CP41" s="341"/>
      <c r="CQ41" s="341"/>
      <c r="CR41" s="341"/>
      <c r="CS41" s="368"/>
      <c r="CT41" s="369" t="s">
        <v>18</v>
      </c>
      <c r="CU41" s="369" t="s">
        <v>19</v>
      </c>
      <c r="CV41" s="369" t="s">
        <v>19</v>
      </c>
      <c r="CW41" s="369" t="s">
        <v>18</v>
      </c>
      <c r="CX41" s="369" t="s">
        <v>19</v>
      </c>
      <c r="CY41" s="369" t="s">
        <v>19</v>
      </c>
      <c r="CZ41" s="317"/>
      <c r="DA41" s="301"/>
    </row>
    <row r="42" spans="1:105" ht="14">
      <c r="A42" s="301"/>
      <c r="B42" s="318"/>
      <c r="C42" s="341"/>
      <c r="D42" s="341"/>
      <c r="E42" s="341"/>
      <c r="F42" s="341"/>
      <c r="G42" s="380"/>
      <c r="H42" s="380"/>
      <c r="I42" s="380"/>
      <c r="J42" s="380"/>
      <c r="K42" s="380"/>
      <c r="L42" s="380"/>
      <c r="M42" s="373"/>
      <c r="N42" s="374"/>
      <c r="O42" s="318"/>
      <c r="P42" s="341"/>
      <c r="Q42" s="341"/>
      <c r="R42" s="341"/>
      <c r="S42" s="341"/>
      <c r="T42" s="395">
        <f>T58</f>
        <v>0</v>
      </c>
      <c r="U42" s="395">
        <f t="shared" ref="U42:Y42" si="18">U58</f>
        <v>0</v>
      </c>
      <c r="V42" s="395"/>
      <c r="W42" s="395">
        <f t="shared" si="18"/>
        <v>0</v>
      </c>
      <c r="X42" s="395">
        <f t="shared" si="18"/>
        <v>0</v>
      </c>
      <c r="Y42" s="395">
        <f t="shared" si="18"/>
        <v>0</v>
      </c>
      <c r="Z42" s="375"/>
      <c r="AA42" s="376"/>
      <c r="AB42" s="318"/>
      <c r="AC42" s="341"/>
      <c r="AD42" s="341"/>
      <c r="AE42" s="341"/>
      <c r="AF42" s="341"/>
      <c r="AG42" s="395">
        <f>AG58</f>
        <v>0</v>
      </c>
      <c r="AH42" s="395">
        <f t="shared" ref="AH42:AL42" si="19">AH58</f>
        <v>0</v>
      </c>
      <c r="AI42" s="395"/>
      <c r="AJ42" s="395">
        <f t="shared" si="19"/>
        <v>0</v>
      </c>
      <c r="AK42" s="395">
        <f t="shared" si="19"/>
        <v>0</v>
      </c>
      <c r="AL42" s="395">
        <f t="shared" si="19"/>
        <v>0</v>
      </c>
      <c r="AM42" s="375"/>
      <c r="AN42" s="376"/>
      <c r="AO42" s="318"/>
      <c r="AP42" s="341"/>
      <c r="AQ42" s="341"/>
      <c r="AR42" s="341"/>
      <c r="AS42" s="341"/>
      <c r="AT42" s="395">
        <f>AT58</f>
        <v>0</v>
      </c>
      <c r="AU42" s="395">
        <f t="shared" ref="AU42:AY42" si="20">AU58</f>
        <v>0</v>
      </c>
      <c r="AV42" s="395"/>
      <c r="AW42" s="395">
        <f t="shared" si="20"/>
        <v>0</v>
      </c>
      <c r="AX42" s="395">
        <f t="shared" si="20"/>
        <v>0</v>
      </c>
      <c r="AY42" s="395">
        <f t="shared" si="20"/>
        <v>0</v>
      </c>
      <c r="AZ42" s="375"/>
      <c r="BA42" s="376"/>
      <c r="BB42" s="318"/>
      <c r="BC42" s="341"/>
      <c r="BD42" s="341"/>
      <c r="BE42" s="341"/>
      <c r="BF42" s="341"/>
      <c r="BG42" s="395">
        <f>BG58</f>
        <v>0</v>
      </c>
      <c r="BH42" s="395">
        <f t="shared" ref="BH42:BL42" si="21">BH58</f>
        <v>0</v>
      </c>
      <c r="BI42" s="395"/>
      <c r="BJ42" s="395">
        <f t="shared" si="21"/>
        <v>0</v>
      </c>
      <c r="BK42" s="395">
        <f t="shared" si="21"/>
        <v>0</v>
      </c>
      <c r="BL42" s="395">
        <f t="shared" si="21"/>
        <v>0</v>
      </c>
      <c r="BM42" s="317"/>
      <c r="BN42" s="301"/>
      <c r="BO42" s="318"/>
      <c r="BP42" s="341"/>
      <c r="BQ42" s="341"/>
      <c r="BR42" s="341"/>
      <c r="BS42" s="341"/>
      <c r="BT42" s="395">
        <f>BT58</f>
        <v>0</v>
      </c>
      <c r="BU42" s="395">
        <f t="shared" ref="BU42:BY42" si="22">BU58</f>
        <v>0</v>
      </c>
      <c r="BV42" s="395"/>
      <c r="BW42" s="395">
        <f t="shared" si="22"/>
        <v>0</v>
      </c>
      <c r="BX42" s="395">
        <f t="shared" si="22"/>
        <v>0</v>
      </c>
      <c r="BY42" s="395">
        <f t="shared" si="22"/>
        <v>0</v>
      </c>
      <c r="BZ42" s="317"/>
      <c r="CA42" s="301"/>
      <c r="CB42" s="318"/>
      <c r="CC42" s="341"/>
      <c r="CD42" s="341"/>
      <c r="CE42" s="341"/>
      <c r="CF42" s="341"/>
      <c r="CG42" s="395">
        <f>CG58</f>
        <v>0</v>
      </c>
      <c r="CH42" s="395">
        <f t="shared" ref="CH42:CL42" si="23">CH58</f>
        <v>0</v>
      </c>
      <c r="CI42" s="395"/>
      <c r="CJ42" s="395">
        <f t="shared" si="23"/>
        <v>0</v>
      </c>
      <c r="CK42" s="395">
        <f t="shared" si="23"/>
        <v>0</v>
      </c>
      <c r="CL42" s="395">
        <f t="shared" si="23"/>
        <v>0</v>
      </c>
      <c r="CM42" s="317"/>
      <c r="CN42" s="301"/>
      <c r="CO42" s="318"/>
      <c r="CP42" s="341"/>
      <c r="CQ42" s="341"/>
      <c r="CR42" s="341"/>
      <c r="CS42" s="341"/>
      <c r="CT42" s="395">
        <f>CT58</f>
        <v>0</v>
      </c>
      <c r="CU42" s="395">
        <f t="shared" ref="CU42:CY42" si="24">CU58</f>
        <v>0</v>
      </c>
      <c r="CV42" s="395"/>
      <c r="CW42" s="395">
        <f t="shared" si="24"/>
        <v>0</v>
      </c>
      <c r="CX42" s="395">
        <f t="shared" si="24"/>
        <v>0</v>
      </c>
      <c r="CY42" s="395">
        <f t="shared" si="24"/>
        <v>0</v>
      </c>
      <c r="CZ42" s="317"/>
      <c r="DA42" s="301"/>
    </row>
    <row r="43" spans="1:105" ht="14">
      <c r="A43" s="301"/>
      <c r="B43" s="318"/>
      <c r="C43" s="342"/>
      <c r="D43" s="342"/>
      <c r="E43" s="342"/>
      <c r="F43" s="342"/>
      <c r="G43" s="377"/>
      <c r="H43" s="377"/>
      <c r="I43" s="377"/>
      <c r="J43" s="377"/>
      <c r="K43" s="377"/>
      <c r="L43" s="377"/>
      <c r="M43" s="373"/>
      <c r="N43" s="374"/>
      <c r="O43" s="318"/>
      <c r="P43" s="342"/>
      <c r="Q43" s="342"/>
      <c r="R43" s="342"/>
      <c r="S43" s="342"/>
      <c r="T43" s="378"/>
      <c r="U43" s="378"/>
      <c r="V43" s="378"/>
      <c r="W43" s="378"/>
      <c r="X43" s="378"/>
      <c r="Y43" s="378"/>
      <c r="Z43" s="373"/>
      <c r="AA43" s="379"/>
      <c r="AB43" s="318"/>
      <c r="AC43" s="342"/>
      <c r="AD43" s="342"/>
      <c r="AE43" s="342"/>
      <c r="AF43" s="342"/>
      <c r="AG43" s="377"/>
      <c r="AH43" s="377"/>
      <c r="AI43" s="394"/>
      <c r="AJ43" s="377"/>
      <c r="AK43" s="377"/>
      <c r="AL43" s="377"/>
      <c r="AM43" s="373"/>
      <c r="AN43" s="379"/>
      <c r="AO43" s="318"/>
      <c r="AP43" s="342"/>
      <c r="AQ43" s="342"/>
      <c r="AR43" s="342"/>
      <c r="AS43" s="342"/>
      <c r="AT43" s="377"/>
      <c r="AU43" s="377"/>
      <c r="AV43" s="377"/>
      <c r="AW43" s="377"/>
      <c r="AX43" s="377"/>
      <c r="AY43" s="377"/>
      <c r="AZ43" s="373"/>
      <c r="BA43" s="379"/>
      <c r="BB43" s="318"/>
      <c r="BC43" s="342"/>
      <c r="BD43" s="342"/>
      <c r="BE43" s="342"/>
      <c r="BF43" s="342"/>
      <c r="BG43" s="377"/>
      <c r="BH43" s="377"/>
      <c r="BI43" s="377"/>
      <c r="BJ43" s="377"/>
      <c r="BK43" s="377"/>
      <c r="BL43" s="377"/>
      <c r="BM43" s="317"/>
      <c r="BN43" s="301"/>
      <c r="BO43" s="318"/>
      <c r="BP43" s="342"/>
      <c r="BQ43" s="342"/>
      <c r="BR43" s="342"/>
      <c r="BS43" s="342"/>
      <c r="BT43" s="377"/>
      <c r="BU43" s="377"/>
      <c r="BV43" s="377"/>
      <c r="BW43" s="377"/>
      <c r="BX43" s="377"/>
      <c r="BY43" s="377"/>
      <c r="BZ43" s="317"/>
      <c r="CA43" s="301"/>
      <c r="CB43" s="318"/>
      <c r="CC43" s="342"/>
      <c r="CD43" s="342"/>
      <c r="CE43" s="342"/>
      <c r="CF43" s="342"/>
      <c r="CG43" s="377"/>
      <c r="CH43" s="377"/>
      <c r="CI43" s="381"/>
      <c r="CJ43" s="377"/>
      <c r="CK43" s="377"/>
      <c r="CL43" s="377"/>
      <c r="CM43" s="317"/>
      <c r="CN43" s="301"/>
      <c r="CO43" s="318"/>
      <c r="CP43" s="342"/>
      <c r="CQ43" s="342"/>
      <c r="CR43" s="342"/>
      <c r="CS43" s="342"/>
      <c r="CT43" s="377"/>
      <c r="CU43" s="377"/>
      <c r="CV43" s="381"/>
      <c r="CW43" s="377"/>
      <c r="CX43" s="377"/>
      <c r="CY43" s="377"/>
      <c r="CZ43" s="317"/>
      <c r="DA43" s="301"/>
    </row>
    <row r="44" spans="1:105" ht="14">
      <c r="A44" s="301"/>
      <c r="B44" s="318"/>
      <c r="C44" s="341"/>
      <c r="D44" s="341"/>
      <c r="E44" s="341"/>
      <c r="F44" s="341"/>
      <c r="G44" s="381"/>
      <c r="H44" s="381"/>
      <c r="I44" s="381"/>
      <c r="J44" s="381"/>
      <c r="K44" s="381"/>
      <c r="L44" s="381"/>
      <c r="M44" s="373"/>
      <c r="N44" s="374"/>
      <c r="O44" s="318"/>
      <c r="P44" s="341"/>
      <c r="Q44" s="341"/>
      <c r="R44" s="341"/>
      <c r="S44" s="341"/>
      <c r="T44" s="380"/>
      <c r="U44" s="380"/>
      <c r="V44" s="380"/>
      <c r="W44" s="380"/>
      <c r="X44" s="380"/>
      <c r="Y44" s="380"/>
      <c r="Z44" s="373"/>
      <c r="AA44" s="379"/>
      <c r="AB44" s="318"/>
      <c r="AC44" s="341"/>
      <c r="AD44" s="341"/>
      <c r="AE44" s="341"/>
      <c r="AF44" s="341"/>
      <c r="AG44" s="381"/>
      <c r="AH44" s="381"/>
      <c r="AI44" s="381"/>
      <c r="AJ44" s="381"/>
      <c r="AK44" s="381"/>
      <c r="AL44" s="381"/>
      <c r="AM44" s="373"/>
      <c r="AN44" s="379"/>
      <c r="AO44" s="318"/>
      <c r="AP44" s="341"/>
      <c r="AQ44" s="341"/>
      <c r="AR44" s="341"/>
      <c r="AS44" s="341"/>
      <c r="AT44" s="381"/>
      <c r="AU44" s="381"/>
      <c r="AV44" s="381"/>
      <c r="AW44" s="381"/>
      <c r="AX44" s="381"/>
      <c r="AY44" s="381"/>
      <c r="AZ44" s="373"/>
      <c r="BA44" s="379"/>
      <c r="BB44" s="318"/>
      <c r="BC44" s="341"/>
      <c r="BD44" s="341"/>
      <c r="BE44" s="341"/>
      <c r="BF44" s="341"/>
      <c r="BG44" s="381"/>
      <c r="BH44" s="381"/>
      <c r="BI44" s="381"/>
      <c r="BJ44" s="381"/>
      <c r="BK44" s="381"/>
      <c r="BL44" s="381"/>
      <c r="BM44" s="317"/>
      <c r="BN44" s="301"/>
      <c r="BO44" s="318"/>
      <c r="BP44" s="341"/>
      <c r="BQ44" s="341"/>
      <c r="BR44" s="341"/>
      <c r="BS44" s="341"/>
      <c r="BT44" s="381"/>
      <c r="BU44" s="381"/>
      <c r="BV44" s="381"/>
      <c r="BW44" s="381"/>
      <c r="BX44" s="381"/>
      <c r="BY44" s="381"/>
      <c r="BZ44" s="317"/>
      <c r="CA44" s="301"/>
      <c r="CB44" s="318"/>
      <c r="CC44" s="341"/>
      <c r="CD44" s="341"/>
      <c r="CE44" s="341"/>
      <c r="CF44" s="341"/>
      <c r="CG44" s="381"/>
      <c r="CH44" s="381"/>
      <c r="CI44" s="381"/>
      <c r="CJ44" s="381"/>
      <c r="CK44" s="381"/>
      <c r="CL44" s="381"/>
      <c r="CM44" s="317"/>
      <c r="CN44" s="301"/>
      <c r="CO44" s="318"/>
      <c r="CP44" s="341"/>
      <c r="CQ44" s="341"/>
      <c r="CR44" s="341"/>
      <c r="CS44" s="341"/>
      <c r="CT44" s="381"/>
      <c r="CU44" s="381"/>
      <c r="CV44" s="381"/>
      <c r="CW44" s="381"/>
      <c r="CX44" s="381"/>
      <c r="CY44" s="381"/>
      <c r="CZ44" s="317"/>
      <c r="DA44" s="301"/>
    </row>
    <row r="45" spans="1:105" ht="14">
      <c r="A45" s="301"/>
      <c r="B45" s="318"/>
      <c r="C45" s="341"/>
      <c r="D45" s="341"/>
      <c r="E45" s="341"/>
      <c r="F45" s="382"/>
      <c r="G45" s="381"/>
      <c r="H45" s="381"/>
      <c r="I45" s="381"/>
      <c r="J45" s="381"/>
      <c r="K45" s="381"/>
      <c r="L45" s="381"/>
      <c r="M45" s="373"/>
      <c r="N45" s="374"/>
      <c r="O45" s="318"/>
      <c r="P45" s="341"/>
      <c r="Q45" s="341"/>
      <c r="R45" s="341"/>
      <c r="S45" s="382"/>
      <c r="T45" s="380"/>
      <c r="U45" s="380"/>
      <c r="V45" s="380"/>
      <c r="W45" s="380"/>
      <c r="X45" s="380"/>
      <c r="Y45" s="380"/>
      <c r="Z45" s="373"/>
      <c r="AA45" s="379"/>
      <c r="AB45" s="318"/>
      <c r="AC45" s="341"/>
      <c r="AD45" s="341"/>
      <c r="AE45" s="341"/>
      <c r="AF45" s="382"/>
      <c r="AG45" s="381"/>
      <c r="AH45" s="381"/>
      <c r="AI45" s="381"/>
      <c r="AJ45" s="381"/>
      <c r="AK45" s="381"/>
      <c r="AL45" s="381"/>
      <c r="AM45" s="373"/>
      <c r="AN45" s="379"/>
      <c r="AO45" s="318"/>
      <c r="AP45" s="341"/>
      <c r="AQ45" s="341"/>
      <c r="AR45" s="341"/>
      <c r="AS45" s="382"/>
      <c r="AT45" s="381"/>
      <c r="AU45" s="381"/>
      <c r="AV45" s="381"/>
      <c r="AW45" s="381"/>
      <c r="AX45" s="381"/>
      <c r="AY45" s="381"/>
      <c r="AZ45" s="373"/>
      <c r="BA45" s="379"/>
      <c r="BB45" s="318"/>
      <c r="BC45" s="341"/>
      <c r="BD45" s="341"/>
      <c r="BE45" s="341"/>
      <c r="BF45" s="382"/>
      <c r="BG45" s="381"/>
      <c r="BH45" s="381"/>
      <c r="BI45" s="381"/>
      <c r="BJ45" s="381"/>
      <c r="BK45" s="381"/>
      <c r="BL45" s="381"/>
      <c r="BM45" s="317"/>
      <c r="BN45" s="301"/>
      <c r="BO45" s="318"/>
      <c r="BP45" s="341"/>
      <c r="BQ45" s="341"/>
      <c r="BR45" s="341"/>
      <c r="BS45" s="382"/>
      <c r="BT45" s="381"/>
      <c r="BU45" s="381"/>
      <c r="BV45" s="381"/>
      <c r="BW45" s="381"/>
      <c r="BX45" s="381"/>
      <c r="BY45" s="381"/>
      <c r="BZ45" s="317"/>
      <c r="CA45" s="301"/>
      <c r="CB45" s="318"/>
      <c r="CC45" s="341"/>
      <c r="CD45" s="341"/>
      <c r="CE45" s="341"/>
      <c r="CF45" s="382"/>
      <c r="CG45" s="381"/>
      <c r="CH45" s="381"/>
      <c r="CI45" s="381"/>
      <c r="CJ45" s="381"/>
      <c r="CK45" s="381"/>
      <c r="CL45" s="381"/>
      <c r="CM45" s="317"/>
      <c r="CN45" s="301"/>
      <c r="CO45" s="318"/>
      <c r="CP45" s="341"/>
      <c r="CQ45" s="341"/>
      <c r="CR45" s="341"/>
      <c r="CS45" s="382"/>
      <c r="CT45" s="381"/>
      <c r="CU45" s="381"/>
      <c r="CV45" s="381"/>
      <c r="CW45" s="381"/>
      <c r="CX45" s="381"/>
      <c r="CY45" s="381"/>
      <c r="CZ45" s="317"/>
      <c r="DA45" s="301"/>
    </row>
    <row r="46" spans="1:105" ht="14">
      <c r="A46" s="301"/>
      <c r="B46" s="318"/>
      <c r="C46" s="341"/>
      <c r="D46" s="341"/>
      <c r="E46" s="341"/>
      <c r="F46" s="383">
        <f>$C$8</f>
        <v>1900</v>
      </c>
      <c r="G46" s="384">
        <f t="shared" ref="G46:L57" si="25">+T46+AG46+AT46+BG46+BT46+CG46+CT46</f>
        <v>0</v>
      </c>
      <c r="H46" s="384">
        <f t="shared" si="25"/>
        <v>0</v>
      </c>
      <c r="I46" s="384">
        <f t="shared" si="25"/>
        <v>0</v>
      </c>
      <c r="J46" s="384">
        <f t="shared" si="25"/>
        <v>0</v>
      </c>
      <c r="K46" s="384">
        <f t="shared" si="25"/>
        <v>0</v>
      </c>
      <c r="L46" s="384">
        <f t="shared" si="25"/>
        <v>0</v>
      </c>
      <c r="M46" s="373"/>
      <c r="N46" s="374"/>
      <c r="O46" s="318"/>
      <c r="P46" s="341"/>
      <c r="Q46" s="341"/>
      <c r="R46" s="341"/>
      <c r="S46" s="383">
        <f>$C$8</f>
        <v>1900</v>
      </c>
      <c r="T46" s="396">
        <f>T19</f>
        <v>0</v>
      </c>
      <c r="U46" s="385">
        <f>'50.23'!C57</f>
        <v>0</v>
      </c>
      <c r="V46" s="385">
        <f>'50.23'!D57</f>
        <v>0</v>
      </c>
      <c r="W46" s="396">
        <f>W19</f>
        <v>0</v>
      </c>
      <c r="X46" s="385">
        <f>'50.23'!F57</f>
        <v>0</v>
      </c>
      <c r="Y46" s="385">
        <f>'50.23'!G57</f>
        <v>0</v>
      </c>
      <c r="Z46" s="375"/>
      <c r="AA46" s="376"/>
      <c r="AB46" s="318"/>
      <c r="AC46" s="341"/>
      <c r="AD46" s="341"/>
      <c r="AE46" s="341"/>
      <c r="AF46" s="383">
        <f>$C$8</f>
        <v>1900</v>
      </c>
      <c r="AG46" s="396">
        <f>AG19</f>
        <v>0</v>
      </c>
      <c r="AH46" s="385">
        <f>'50.26'!C37</f>
        <v>0</v>
      </c>
      <c r="AI46" s="385">
        <f>'50.26'!D37</f>
        <v>0</v>
      </c>
      <c r="AJ46" s="396">
        <f>AJ19</f>
        <v>0</v>
      </c>
      <c r="AK46" s="385">
        <f>'50.26'!F37</f>
        <v>0</v>
      </c>
      <c r="AL46" s="385">
        <f>'50.26'!G37</f>
        <v>0</v>
      </c>
      <c r="AM46" s="375"/>
      <c r="AN46" s="376"/>
      <c r="AO46" s="318"/>
      <c r="AP46" s="341"/>
      <c r="AQ46" s="341"/>
      <c r="AR46" s="341"/>
      <c r="AS46" s="383">
        <f>$C$8</f>
        <v>1900</v>
      </c>
      <c r="AT46" s="396">
        <f>AT19</f>
        <v>0</v>
      </c>
      <c r="AU46" s="385">
        <f>'50.21'!C37</f>
        <v>0</v>
      </c>
      <c r="AV46" s="385">
        <f>'50.21'!D37</f>
        <v>0</v>
      </c>
      <c r="AW46" s="396">
        <f>AW19</f>
        <v>0</v>
      </c>
      <c r="AX46" s="385">
        <f>'50.21'!F37</f>
        <v>0</v>
      </c>
      <c r="AY46" s="385">
        <f>'50.21'!G37</f>
        <v>0</v>
      </c>
      <c r="AZ46" s="375"/>
      <c r="BA46" s="376"/>
      <c r="BB46" s="318"/>
      <c r="BC46" s="341"/>
      <c r="BD46" s="341"/>
      <c r="BE46" s="341"/>
      <c r="BF46" s="383">
        <f>$C$8</f>
        <v>1900</v>
      </c>
      <c r="BG46" s="396">
        <f>BG19</f>
        <v>0</v>
      </c>
      <c r="BH46" s="385">
        <f>'50.27'!C37</f>
        <v>0</v>
      </c>
      <c r="BI46" s="385">
        <f>'50.27'!D37</f>
        <v>0</v>
      </c>
      <c r="BJ46" s="396">
        <f>BJ19</f>
        <v>0</v>
      </c>
      <c r="BK46" s="385">
        <f>'50.27'!F37</f>
        <v>0</v>
      </c>
      <c r="BL46" s="385">
        <f>'50.27'!G37</f>
        <v>0</v>
      </c>
      <c r="BM46" s="317"/>
      <c r="BN46" s="301"/>
      <c r="BO46" s="318"/>
      <c r="BP46" s="341"/>
      <c r="BQ46" s="341"/>
      <c r="BR46" s="341"/>
      <c r="BS46" s="383">
        <f>$C$8</f>
        <v>1900</v>
      </c>
      <c r="BT46" s="396">
        <f>BT19</f>
        <v>0</v>
      </c>
      <c r="BU46" s="385">
        <f>'50.22'!C37</f>
        <v>0</v>
      </c>
      <c r="BV46" s="385">
        <f>'50.22'!D37</f>
        <v>0</v>
      </c>
      <c r="BW46" s="396">
        <f>BW19</f>
        <v>0</v>
      </c>
      <c r="BX46" s="385">
        <f>'50.22'!F37</f>
        <v>0</v>
      </c>
      <c r="BY46" s="385">
        <f>'50.22'!G37</f>
        <v>0</v>
      </c>
      <c r="BZ46" s="317"/>
      <c r="CA46" s="301"/>
      <c r="CB46" s="318"/>
      <c r="CC46" s="341"/>
      <c r="CD46" s="341"/>
      <c r="CE46" s="341"/>
      <c r="CF46" s="383">
        <f>$C$8</f>
        <v>1900</v>
      </c>
      <c r="CG46" s="396">
        <f>CG19</f>
        <v>0</v>
      </c>
      <c r="CH46" s="385">
        <f>'50.25'!C37</f>
        <v>0</v>
      </c>
      <c r="CI46" s="385">
        <f>'50.25'!D37</f>
        <v>0</v>
      </c>
      <c r="CJ46" s="396">
        <f>CJ19</f>
        <v>0</v>
      </c>
      <c r="CK46" s="385">
        <f>'50.25'!F37</f>
        <v>0</v>
      </c>
      <c r="CL46" s="385">
        <f>'50.25'!G37</f>
        <v>0</v>
      </c>
      <c r="CM46" s="317"/>
      <c r="CN46" s="301"/>
      <c r="CO46" s="318"/>
      <c r="CP46" s="341"/>
      <c r="CQ46" s="341"/>
      <c r="CR46" s="341"/>
      <c r="CS46" s="383">
        <f>$C$8</f>
        <v>1900</v>
      </c>
      <c r="CT46" s="396">
        <f>CT19</f>
        <v>0</v>
      </c>
      <c r="CU46" s="385">
        <f>'50.24'!C37</f>
        <v>0</v>
      </c>
      <c r="CV46" s="385">
        <f>'50.24'!D37</f>
        <v>0</v>
      </c>
      <c r="CW46" s="396">
        <f>CW19</f>
        <v>0</v>
      </c>
      <c r="CX46" s="385">
        <f>'50.24'!F37</f>
        <v>0</v>
      </c>
      <c r="CY46" s="385">
        <f>'50.24'!G37</f>
        <v>0</v>
      </c>
      <c r="CZ46" s="317"/>
      <c r="DA46" s="301"/>
    </row>
    <row r="47" spans="1:105" ht="14">
      <c r="A47" s="301"/>
      <c r="B47" s="318"/>
      <c r="C47" s="341"/>
      <c r="D47" s="341"/>
      <c r="E47" s="341"/>
      <c r="F47" s="383">
        <f t="shared" ref="F47:F55" si="26">F46-1</f>
        <v>1899</v>
      </c>
      <c r="G47" s="384">
        <f t="shared" si="25"/>
        <v>0</v>
      </c>
      <c r="H47" s="384">
        <f t="shared" si="25"/>
        <v>0</v>
      </c>
      <c r="I47" s="384">
        <f t="shared" si="25"/>
        <v>0</v>
      </c>
      <c r="J47" s="384">
        <f t="shared" si="25"/>
        <v>0</v>
      </c>
      <c r="K47" s="384">
        <f t="shared" si="25"/>
        <v>0</v>
      </c>
      <c r="L47" s="384">
        <f t="shared" si="25"/>
        <v>0</v>
      </c>
      <c r="M47" s="373"/>
      <c r="N47" s="374"/>
      <c r="O47" s="318"/>
      <c r="P47" s="341"/>
      <c r="Q47" s="341"/>
      <c r="R47" s="341"/>
      <c r="S47" s="383">
        <f t="shared" ref="S47:S55" si="27">S46-1</f>
        <v>1899</v>
      </c>
      <c r="T47" s="396">
        <f t="shared" ref="T47:T57" si="28">T20</f>
        <v>0</v>
      </c>
      <c r="U47" s="385">
        <f>'50.23'!C58</f>
        <v>0</v>
      </c>
      <c r="V47" s="385">
        <f>'50.23'!D58</f>
        <v>0</v>
      </c>
      <c r="W47" s="396">
        <f t="shared" ref="W47:W57" si="29">W20</f>
        <v>0</v>
      </c>
      <c r="X47" s="385">
        <f>'50.23'!F58</f>
        <v>0</v>
      </c>
      <c r="Y47" s="385">
        <f>'50.23'!G58</f>
        <v>0</v>
      </c>
      <c r="Z47" s="375"/>
      <c r="AA47" s="376"/>
      <c r="AB47" s="318"/>
      <c r="AC47" s="341"/>
      <c r="AD47" s="341"/>
      <c r="AE47" s="341"/>
      <c r="AF47" s="383">
        <f t="shared" ref="AF47:AF55" si="30">AF46-1</f>
        <v>1899</v>
      </c>
      <c r="AG47" s="396">
        <f t="shared" ref="AG47:AG57" si="31">AG20</f>
        <v>0</v>
      </c>
      <c r="AH47" s="385">
        <f>'50.26'!C38</f>
        <v>0</v>
      </c>
      <c r="AI47" s="385">
        <f>'50.26'!D38</f>
        <v>0</v>
      </c>
      <c r="AJ47" s="396">
        <f t="shared" ref="AJ47:AJ57" si="32">AJ20</f>
        <v>0</v>
      </c>
      <c r="AK47" s="385">
        <f>'50.26'!F38</f>
        <v>0</v>
      </c>
      <c r="AL47" s="385">
        <f>'50.26'!G38</f>
        <v>0</v>
      </c>
      <c r="AM47" s="375"/>
      <c r="AN47" s="376"/>
      <c r="AO47" s="318"/>
      <c r="AP47" s="341"/>
      <c r="AQ47" s="341"/>
      <c r="AR47" s="341"/>
      <c r="AS47" s="383">
        <f t="shared" ref="AS47:AS55" si="33">AS46-1</f>
        <v>1899</v>
      </c>
      <c r="AT47" s="396">
        <f t="shared" ref="AT47:AT57" si="34">AT20</f>
        <v>0</v>
      </c>
      <c r="AU47" s="385">
        <f>'50.21'!C38</f>
        <v>0</v>
      </c>
      <c r="AV47" s="385">
        <f>'50.21'!D38</f>
        <v>0</v>
      </c>
      <c r="AW47" s="396">
        <f t="shared" ref="AW47:AW57" si="35">AW20</f>
        <v>0</v>
      </c>
      <c r="AX47" s="385">
        <f>'50.21'!F38</f>
        <v>0</v>
      </c>
      <c r="AY47" s="385">
        <f>'50.21'!G38</f>
        <v>0</v>
      </c>
      <c r="AZ47" s="375"/>
      <c r="BA47" s="376"/>
      <c r="BB47" s="318"/>
      <c r="BC47" s="341"/>
      <c r="BD47" s="341"/>
      <c r="BE47" s="341"/>
      <c r="BF47" s="383">
        <f t="shared" ref="BF47:BF55" si="36">BF46-1</f>
        <v>1899</v>
      </c>
      <c r="BG47" s="396">
        <f t="shared" ref="BG47:BG57" si="37">BG20</f>
        <v>0</v>
      </c>
      <c r="BH47" s="385">
        <f>'50.27'!C38</f>
        <v>0</v>
      </c>
      <c r="BI47" s="385">
        <f>'50.27'!D38</f>
        <v>0</v>
      </c>
      <c r="BJ47" s="396">
        <f t="shared" ref="BJ47:BJ57" si="38">BJ20</f>
        <v>0</v>
      </c>
      <c r="BK47" s="385">
        <f>'50.27'!F38</f>
        <v>0</v>
      </c>
      <c r="BL47" s="385">
        <f>'50.27'!G38</f>
        <v>0</v>
      </c>
      <c r="BM47" s="317"/>
      <c r="BN47" s="301"/>
      <c r="BO47" s="318"/>
      <c r="BP47" s="341"/>
      <c r="BQ47" s="341"/>
      <c r="BR47" s="341"/>
      <c r="BS47" s="383">
        <f t="shared" ref="BS47:BS55" si="39">BS46-1</f>
        <v>1899</v>
      </c>
      <c r="BT47" s="396">
        <f t="shared" ref="BT47:BT57" si="40">BT20</f>
        <v>0</v>
      </c>
      <c r="BU47" s="385">
        <f>'50.22'!C38</f>
        <v>0</v>
      </c>
      <c r="BV47" s="385">
        <f>'50.22'!D38</f>
        <v>0</v>
      </c>
      <c r="BW47" s="396">
        <f t="shared" ref="BW47:BW57" si="41">BW20</f>
        <v>0</v>
      </c>
      <c r="BX47" s="385">
        <f>'50.22'!F38</f>
        <v>0</v>
      </c>
      <c r="BY47" s="385">
        <f>'50.22'!G38</f>
        <v>0</v>
      </c>
      <c r="BZ47" s="317"/>
      <c r="CA47" s="301"/>
      <c r="CB47" s="318"/>
      <c r="CC47" s="341"/>
      <c r="CD47" s="341"/>
      <c r="CE47" s="341"/>
      <c r="CF47" s="383">
        <f t="shared" ref="CF47:CF55" si="42">CF46-1</f>
        <v>1899</v>
      </c>
      <c r="CG47" s="396">
        <f t="shared" ref="CG47:CG57" si="43">CG20</f>
        <v>0</v>
      </c>
      <c r="CH47" s="385">
        <f>'50.25'!C38</f>
        <v>0</v>
      </c>
      <c r="CI47" s="385">
        <f>'50.25'!D38</f>
        <v>0</v>
      </c>
      <c r="CJ47" s="396">
        <f t="shared" ref="CJ47:CJ57" si="44">CJ20</f>
        <v>0</v>
      </c>
      <c r="CK47" s="385">
        <f>'50.25'!F38</f>
        <v>0</v>
      </c>
      <c r="CL47" s="385">
        <f>'50.25'!G38</f>
        <v>0</v>
      </c>
      <c r="CM47" s="317"/>
      <c r="CN47" s="301"/>
      <c r="CO47" s="318"/>
      <c r="CP47" s="341"/>
      <c r="CQ47" s="341"/>
      <c r="CR47" s="341"/>
      <c r="CS47" s="383">
        <f t="shared" ref="CS47:CS55" si="45">CS46-1</f>
        <v>1899</v>
      </c>
      <c r="CT47" s="396">
        <f t="shared" ref="CT47:CT57" si="46">CT20</f>
        <v>0</v>
      </c>
      <c r="CU47" s="385">
        <f>'50.24'!C38</f>
        <v>0</v>
      </c>
      <c r="CV47" s="385">
        <f>'50.24'!D38</f>
        <v>0</v>
      </c>
      <c r="CW47" s="396">
        <f t="shared" ref="CW47:CW57" si="47">CW20</f>
        <v>0</v>
      </c>
      <c r="CX47" s="385">
        <f>'50.24'!F38</f>
        <v>0</v>
      </c>
      <c r="CY47" s="385">
        <f>'50.24'!G38</f>
        <v>0</v>
      </c>
      <c r="CZ47" s="317"/>
      <c r="DA47" s="301"/>
    </row>
    <row r="48" spans="1:105" ht="14">
      <c r="A48" s="301"/>
      <c r="B48" s="318"/>
      <c r="C48" s="341"/>
      <c r="D48" s="341"/>
      <c r="E48" s="341"/>
      <c r="F48" s="383">
        <f t="shared" si="26"/>
        <v>1898</v>
      </c>
      <c r="G48" s="384">
        <f t="shared" si="25"/>
        <v>0</v>
      </c>
      <c r="H48" s="384">
        <f t="shared" si="25"/>
        <v>0</v>
      </c>
      <c r="I48" s="384">
        <f t="shared" si="25"/>
        <v>0</v>
      </c>
      <c r="J48" s="384">
        <f t="shared" si="25"/>
        <v>0</v>
      </c>
      <c r="K48" s="384">
        <f t="shared" si="25"/>
        <v>0</v>
      </c>
      <c r="L48" s="384">
        <f t="shared" si="25"/>
        <v>0</v>
      </c>
      <c r="M48" s="373"/>
      <c r="N48" s="374"/>
      <c r="O48" s="318"/>
      <c r="P48" s="341"/>
      <c r="Q48" s="341"/>
      <c r="R48" s="341"/>
      <c r="S48" s="383">
        <f t="shared" si="27"/>
        <v>1898</v>
      </c>
      <c r="T48" s="396">
        <f t="shared" si="28"/>
        <v>0</v>
      </c>
      <c r="U48" s="385">
        <f>'50.23'!C59</f>
        <v>0</v>
      </c>
      <c r="V48" s="385">
        <f>'50.23'!D59</f>
        <v>0</v>
      </c>
      <c r="W48" s="396">
        <f t="shared" si="29"/>
        <v>0</v>
      </c>
      <c r="X48" s="385">
        <f>'50.23'!F59</f>
        <v>0</v>
      </c>
      <c r="Y48" s="385">
        <f>'50.23'!G59</f>
        <v>0</v>
      </c>
      <c r="Z48" s="375"/>
      <c r="AA48" s="376"/>
      <c r="AB48" s="318"/>
      <c r="AC48" s="341"/>
      <c r="AD48" s="341"/>
      <c r="AE48" s="341"/>
      <c r="AF48" s="383">
        <f t="shared" si="30"/>
        <v>1898</v>
      </c>
      <c r="AG48" s="396">
        <f t="shared" si="31"/>
        <v>0</v>
      </c>
      <c r="AH48" s="385">
        <f>'50.26'!C39</f>
        <v>0</v>
      </c>
      <c r="AI48" s="385">
        <f>'50.26'!D39</f>
        <v>0</v>
      </c>
      <c r="AJ48" s="396">
        <f t="shared" si="32"/>
        <v>0</v>
      </c>
      <c r="AK48" s="385">
        <f>'50.26'!F39</f>
        <v>0</v>
      </c>
      <c r="AL48" s="385">
        <f>'50.26'!G39</f>
        <v>0</v>
      </c>
      <c r="AM48" s="375"/>
      <c r="AN48" s="376"/>
      <c r="AO48" s="318"/>
      <c r="AP48" s="341"/>
      <c r="AQ48" s="341"/>
      <c r="AR48" s="341"/>
      <c r="AS48" s="383">
        <f t="shared" si="33"/>
        <v>1898</v>
      </c>
      <c r="AT48" s="396">
        <f t="shared" si="34"/>
        <v>0</v>
      </c>
      <c r="AU48" s="385">
        <f>'50.21'!C39</f>
        <v>0</v>
      </c>
      <c r="AV48" s="385">
        <f>'50.21'!D39</f>
        <v>0</v>
      </c>
      <c r="AW48" s="396">
        <f t="shared" si="35"/>
        <v>0</v>
      </c>
      <c r="AX48" s="385">
        <f>'50.21'!F39</f>
        <v>0</v>
      </c>
      <c r="AY48" s="385">
        <f>'50.21'!G39</f>
        <v>0</v>
      </c>
      <c r="AZ48" s="375"/>
      <c r="BA48" s="376"/>
      <c r="BB48" s="318"/>
      <c r="BC48" s="341"/>
      <c r="BD48" s="341"/>
      <c r="BE48" s="341"/>
      <c r="BF48" s="383">
        <f t="shared" si="36"/>
        <v>1898</v>
      </c>
      <c r="BG48" s="396">
        <f t="shared" si="37"/>
        <v>0</v>
      </c>
      <c r="BH48" s="385">
        <f>'50.27'!C39</f>
        <v>0</v>
      </c>
      <c r="BI48" s="385">
        <f>'50.27'!D39</f>
        <v>0</v>
      </c>
      <c r="BJ48" s="396">
        <f t="shared" si="38"/>
        <v>0</v>
      </c>
      <c r="BK48" s="385">
        <f>'50.27'!F39</f>
        <v>0</v>
      </c>
      <c r="BL48" s="385">
        <f>'50.27'!G39</f>
        <v>0</v>
      </c>
      <c r="BM48" s="317"/>
      <c r="BN48" s="301"/>
      <c r="BO48" s="318"/>
      <c r="BP48" s="341"/>
      <c r="BQ48" s="341"/>
      <c r="BR48" s="341"/>
      <c r="BS48" s="383">
        <f t="shared" si="39"/>
        <v>1898</v>
      </c>
      <c r="BT48" s="396">
        <f t="shared" si="40"/>
        <v>0</v>
      </c>
      <c r="BU48" s="385">
        <f>'50.22'!C39</f>
        <v>0</v>
      </c>
      <c r="BV48" s="385">
        <f>'50.22'!D39</f>
        <v>0</v>
      </c>
      <c r="BW48" s="396">
        <f t="shared" si="41"/>
        <v>0</v>
      </c>
      <c r="BX48" s="385">
        <f>'50.22'!F39</f>
        <v>0</v>
      </c>
      <c r="BY48" s="385">
        <f>'50.22'!G39</f>
        <v>0</v>
      </c>
      <c r="BZ48" s="317"/>
      <c r="CA48" s="301"/>
      <c r="CB48" s="318"/>
      <c r="CC48" s="341"/>
      <c r="CD48" s="341"/>
      <c r="CE48" s="341"/>
      <c r="CF48" s="383">
        <f t="shared" si="42"/>
        <v>1898</v>
      </c>
      <c r="CG48" s="396">
        <f t="shared" si="43"/>
        <v>0</v>
      </c>
      <c r="CH48" s="385">
        <f>'50.25'!C39</f>
        <v>0</v>
      </c>
      <c r="CI48" s="385">
        <f>'50.25'!D39</f>
        <v>0</v>
      </c>
      <c r="CJ48" s="396">
        <f t="shared" si="44"/>
        <v>0</v>
      </c>
      <c r="CK48" s="385">
        <f>'50.25'!F39</f>
        <v>0</v>
      </c>
      <c r="CL48" s="385">
        <f>'50.25'!G39</f>
        <v>0</v>
      </c>
      <c r="CM48" s="317"/>
      <c r="CN48" s="301"/>
      <c r="CO48" s="318"/>
      <c r="CP48" s="341"/>
      <c r="CQ48" s="341"/>
      <c r="CR48" s="341"/>
      <c r="CS48" s="383">
        <f t="shared" si="45"/>
        <v>1898</v>
      </c>
      <c r="CT48" s="396">
        <f t="shared" si="46"/>
        <v>0</v>
      </c>
      <c r="CU48" s="385">
        <f>'50.24'!C39</f>
        <v>0</v>
      </c>
      <c r="CV48" s="385">
        <f>'50.24'!D39</f>
        <v>0</v>
      </c>
      <c r="CW48" s="396">
        <f t="shared" si="47"/>
        <v>0</v>
      </c>
      <c r="CX48" s="385">
        <f>'50.24'!F39</f>
        <v>0</v>
      </c>
      <c r="CY48" s="385">
        <f>'50.24'!G39</f>
        <v>0</v>
      </c>
      <c r="CZ48" s="317"/>
      <c r="DA48" s="301"/>
    </row>
    <row r="49" spans="1:105" ht="14">
      <c r="A49" s="301"/>
      <c r="B49" s="318"/>
      <c r="C49" s="341"/>
      <c r="D49" s="341"/>
      <c r="E49" s="341"/>
      <c r="F49" s="383">
        <f t="shared" si="26"/>
        <v>1897</v>
      </c>
      <c r="G49" s="384">
        <f t="shared" si="25"/>
        <v>0</v>
      </c>
      <c r="H49" s="384">
        <f t="shared" si="25"/>
        <v>0</v>
      </c>
      <c r="I49" s="384">
        <f t="shared" si="25"/>
        <v>0</v>
      </c>
      <c r="J49" s="384">
        <f t="shared" si="25"/>
        <v>0</v>
      </c>
      <c r="K49" s="384">
        <f t="shared" si="25"/>
        <v>0</v>
      </c>
      <c r="L49" s="384">
        <f t="shared" si="25"/>
        <v>0</v>
      </c>
      <c r="M49" s="373"/>
      <c r="N49" s="374"/>
      <c r="O49" s="318"/>
      <c r="P49" s="341"/>
      <c r="Q49" s="341"/>
      <c r="R49" s="341"/>
      <c r="S49" s="383">
        <f t="shared" si="27"/>
        <v>1897</v>
      </c>
      <c r="T49" s="396">
        <f t="shared" si="28"/>
        <v>0</v>
      </c>
      <c r="U49" s="385">
        <f>'50.23'!C60</f>
        <v>0</v>
      </c>
      <c r="V49" s="385">
        <f>'50.23'!D60</f>
        <v>0</v>
      </c>
      <c r="W49" s="396">
        <f t="shared" si="29"/>
        <v>0</v>
      </c>
      <c r="X49" s="385">
        <f>'50.23'!F60</f>
        <v>0</v>
      </c>
      <c r="Y49" s="385">
        <f>'50.23'!G60</f>
        <v>0</v>
      </c>
      <c r="Z49" s="375"/>
      <c r="AA49" s="376"/>
      <c r="AB49" s="318"/>
      <c r="AC49" s="341"/>
      <c r="AD49" s="341"/>
      <c r="AE49" s="341"/>
      <c r="AF49" s="383">
        <f t="shared" si="30"/>
        <v>1897</v>
      </c>
      <c r="AG49" s="396">
        <f t="shared" si="31"/>
        <v>0</v>
      </c>
      <c r="AH49" s="385">
        <f>'50.26'!C40</f>
        <v>0</v>
      </c>
      <c r="AI49" s="385">
        <f>'50.26'!D40</f>
        <v>0</v>
      </c>
      <c r="AJ49" s="396">
        <f t="shared" si="32"/>
        <v>0</v>
      </c>
      <c r="AK49" s="385">
        <f>'50.26'!F40</f>
        <v>0</v>
      </c>
      <c r="AL49" s="385">
        <f>'50.26'!G40</f>
        <v>0</v>
      </c>
      <c r="AM49" s="375"/>
      <c r="AN49" s="376"/>
      <c r="AO49" s="318"/>
      <c r="AP49" s="341"/>
      <c r="AQ49" s="341"/>
      <c r="AR49" s="341"/>
      <c r="AS49" s="383">
        <f t="shared" si="33"/>
        <v>1897</v>
      </c>
      <c r="AT49" s="396">
        <f t="shared" si="34"/>
        <v>0</v>
      </c>
      <c r="AU49" s="385">
        <f>'50.21'!C40</f>
        <v>0</v>
      </c>
      <c r="AV49" s="385">
        <f>'50.21'!D40</f>
        <v>0</v>
      </c>
      <c r="AW49" s="396">
        <f t="shared" si="35"/>
        <v>0</v>
      </c>
      <c r="AX49" s="385">
        <f>'50.21'!F40</f>
        <v>0</v>
      </c>
      <c r="AY49" s="385">
        <f>'50.21'!G40</f>
        <v>0</v>
      </c>
      <c r="AZ49" s="375"/>
      <c r="BA49" s="376"/>
      <c r="BB49" s="318"/>
      <c r="BC49" s="341"/>
      <c r="BD49" s="341"/>
      <c r="BE49" s="341"/>
      <c r="BF49" s="383">
        <f t="shared" si="36"/>
        <v>1897</v>
      </c>
      <c r="BG49" s="396">
        <f t="shared" si="37"/>
        <v>0</v>
      </c>
      <c r="BH49" s="385">
        <f>'50.27'!C40</f>
        <v>0</v>
      </c>
      <c r="BI49" s="385">
        <f>'50.27'!D40</f>
        <v>0</v>
      </c>
      <c r="BJ49" s="396">
        <f t="shared" si="38"/>
        <v>0</v>
      </c>
      <c r="BK49" s="385">
        <f>'50.27'!F40</f>
        <v>0</v>
      </c>
      <c r="BL49" s="385">
        <f>'50.27'!G40</f>
        <v>0</v>
      </c>
      <c r="BM49" s="317"/>
      <c r="BN49" s="301"/>
      <c r="BO49" s="318"/>
      <c r="BP49" s="341"/>
      <c r="BQ49" s="341"/>
      <c r="BR49" s="341"/>
      <c r="BS49" s="383">
        <f t="shared" si="39"/>
        <v>1897</v>
      </c>
      <c r="BT49" s="396">
        <f t="shared" si="40"/>
        <v>0</v>
      </c>
      <c r="BU49" s="385">
        <f>'50.22'!C40</f>
        <v>0</v>
      </c>
      <c r="BV49" s="385">
        <f>'50.22'!D40</f>
        <v>0</v>
      </c>
      <c r="BW49" s="396">
        <f t="shared" si="41"/>
        <v>0</v>
      </c>
      <c r="BX49" s="385">
        <f>'50.22'!F40</f>
        <v>0</v>
      </c>
      <c r="BY49" s="385">
        <f>'50.22'!G40</f>
        <v>0</v>
      </c>
      <c r="BZ49" s="317"/>
      <c r="CA49" s="301"/>
      <c r="CB49" s="318"/>
      <c r="CC49" s="341"/>
      <c r="CD49" s="341"/>
      <c r="CE49" s="341"/>
      <c r="CF49" s="383">
        <f t="shared" si="42"/>
        <v>1897</v>
      </c>
      <c r="CG49" s="396">
        <f t="shared" si="43"/>
        <v>0</v>
      </c>
      <c r="CH49" s="385">
        <f>'50.25'!C40</f>
        <v>0</v>
      </c>
      <c r="CI49" s="385">
        <f>'50.25'!D40</f>
        <v>0</v>
      </c>
      <c r="CJ49" s="396">
        <f t="shared" si="44"/>
        <v>0</v>
      </c>
      <c r="CK49" s="385">
        <f>'50.25'!F40</f>
        <v>0</v>
      </c>
      <c r="CL49" s="385">
        <f>'50.25'!G40</f>
        <v>0</v>
      </c>
      <c r="CM49" s="317"/>
      <c r="CN49" s="301"/>
      <c r="CO49" s="318"/>
      <c r="CP49" s="341"/>
      <c r="CQ49" s="341"/>
      <c r="CR49" s="341"/>
      <c r="CS49" s="383">
        <f t="shared" si="45"/>
        <v>1897</v>
      </c>
      <c r="CT49" s="396">
        <f t="shared" si="46"/>
        <v>0</v>
      </c>
      <c r="CU49" s="385">
        <f>'50.24'!C40</f>
        <v>0</v>
      </c>
      <c r="CV49" s="385">
        <f>'50.24'!D40</f>
        <v>0</v>
      </c>
      <c r="CW49" s="396">
        <f t="shared" si="47"/>
        <v>0</v>
      </c>
      <c r="CX49" s="385">
        <f>'50.24'!F40</f>
        <v>0</v>
      </c>
      <c r="CY49" s="385">
        <f>'50.24'!G40</f>
        <v>0</v>
      </c>
      <c r="CZ49" s="317"/>
      <c r="DA49" s="301"/>
    </row>
    <row r="50" spans="1:105" ht="14">
      <c r="A50" s="301"/>
      <c r="B50" s="318"/>
      <c r="C50" s="341"/>
      <c r="D50" s="341"/>
      <c r="E50" s="341"/>
      <c r="F50" s="383">
        <f t="shared" si="26"/>
        <v>1896</v>
      </c>
      <c r="G50" s="384">
        <f t="shared" si="25"/>
        <v>0</v>
      </c>
      <c r="H50" s="384">
        <f t="shared" si="25"/>
        <v>0</v>
      </c>
      <c r="I50" s="384">
        <f t="shared" si="25"/>
        <v>0</v>
      </c>
      <c r="J50" s="384">
        <f t="shared" si="25"/>
        <v>0</v>
      </c>
      <c r="K50" s="384">
        <f t="shared" si="25"/>
        <v>0</v>
      </c>
      <c r="L50" s="384">
        <f t="shared" si="25"/>
        <v>0</v>
      </c>
      <c r="M50" s="373"/>
      <c r="N50" s="374"/>
      <c r="O50" s="318"/>
      <c r="P50" s="341"/>
      <c r="Q50" s="341"/>
      <c r="R50" s="341"/>
      <c r="S50" s="383">
        <f t="shared" si="27"/>
        <v>1896</v>
      </c>
      <c r="T50" s="396">
        <f t="shared" si="28"/>
        <v>0</v>
      </c>
      <c r="U50" s="385">
        <f>'50.23'!C61</f>
        <v>0</v>
      </c>
      <c r="V50" s="385">
        <f>'50.23'!D61</f>
        <v>0</v>
      </c>
      <c r="W50" s="396">
        <f t="shared" si="29"/>
        <v>0</v>
      </c>
      <c r="X50" s="385">
        <f>'50.23'!F61</f>
        <v>0</v>
      </c>
      <c r="Y50" s="385">
        <f>'50.23'!G61</f>
        <v>0</v>
      </c>
      <c r="Z50" s="375"/>
      <c r="AA50" s="376"/>
      <c r="AB50" s="318"/>
      <c r="AC50" s="341"/>
      <c r="AD50" s="341"/>
      <c r="AE50" s="341"/>
      <c r="AF50" s="383">
        <f t="shared" si="30"/>
        <v>1896</v>
      </c>
      <c r="AG50" s="396">
        <f t="shared" si="31"/>
        <v>0</v>
      </c>
      <c r="AH50" s="385">
        <f>'50.26'!C41</f>
        <v>0</v>
      </c>
      <c r="AI50" s="385">
        <f>'50.26'!D41</f>
        <v>0</v>
      </c>
      <c r="AJ50" s="396">
        <f t="shared" si="32"/>
        <v>0</v>
      </c>
      <c r="AK50" s="385">
        <f>'50.26'!F41</f>
        <v>0</v>
      </c>
      <c r="AL50" s="385">
        <f>'50.26'!G41</f>
        <v>0</v>
      </c>
      <c r="AM50" s="375"/>
      <c r="AN50" s="376"/>
      <c r="AO50" s="318"/>
      <c r="AP50" s="341"/>
      <c r="AQ50" s="341"/>
      <c r="AR50" s="341"/>
      <c r="AS50" s="383">
        <f t="shared" si="33"/>
        <v>1896</v>
      </c>
      <c r="AT50" s="396">
        <f t="shared" si="34"/>
        <v>0</v>
      </c>
      <c r="AU50" s="385">
        <f>'50.21'!C41</f>
        <v>0</v>
      </c>
      <c r="AV50" s="385">
        <f>'50.21'!D41</f>
        <v>0</v>
      </c>
      <c r="AW50" s="396">
        <f t="shared" si="35"/>
        <v>0</v>
      </c>
      <c r="AX50" s="385">
        <f>'50.21'!F41</f>
        <v>0</v>
      </c>
      <c r="AY50" s="385">
        <f>'50.21'!G41</f>
        <v>0</v>
      </c>
      <c r="AZ50" s="375"/>
      <c r="BA50" s="376"/>
      <c r="BB50" s="318"/>
      <c r="BC50" s="341"/>
      <c r="BD50" s="341"/>
      <c r="BE50" s="341"/>
      <c r="BF50" s="383">
        <f t="shared" si="36"/>
        <v>1896</v>
      </c>
      <c r="BG50" s="396">
        <f t="shared" si="37"/>
        <v>0</v>
      </c>
      <c r="BH50" s="385">
        <f>'50.27'!C41</f>
        <v>0</v>
      </c>
      <c r="BI50" s="385">
        <f>'50.27'!D41</f>
        <v>0</v>
      </c>
      <c r="BJ50" s="396">
        <f t="shared" si="38"/>
        <v>0</v>
      </c>
      <c r="BK50" s="385">
        <f>'50.27'!F41</f>
        <v>0</v>
      </c>
      <c r="BL50" s="385">
        <f>'50.27'!G41</f>
        <v>0</v>
      </c>
      <c r="BM50" s="317"/>
      <c r="BN50" s="301"/>
      <c r="BO50" s="318"/>
      <c r="BP50" s="341"/>
      <c r="BQ50" s="341"/>
      <c r="BR50" s="341"/>
      <c r="BS50" s="383">
        <f t="shared" si="39"/>
        <v>1896</v>
      </c>
      <c r="BT50" s="396">
        <f t="shared" si="40"/>
        <v>0</v>
      </c>
      <c r="BU50" s="385">
        <f>'50.22'!C41</f>
        <v>0</v>
      </c>
      <c r="BV50" s="385">
        <f>'50.22'!D41</f>
        <v>0</v>
      </c>
      <c r="BW50" s="396">
        <f t="shared" si="41"/>
        <v>0</v>
      </c>
      <c r="BX50" s="385">
        <f>'50.22'!F41</f>
        <v>0</v>
      </c>
      <c r="BY50" s="385">
        <f>'50.22'!G41</f>
        <v>0</v>
      </c>
      <c r="BZ50" s="317"/>
      <c r="CA50" s="301"/>
      <c r="CB50" s="318"/>
      <c r="CC50" s="341"/>
      <c r="CD50" s="341"/>
      <c r="CE50" s="341"/>
      <c r="CF50" s="383">
        <f t="shared" si="42"/>
        <v>1896</v>
      </c>
      <c r="CG50" s="396">
        <f t="shared" si="43"/>
        <v>0</v>
      </c>
      <c r="CH50" s="385">
        <f>'50.25'!C41</f>
        <v>0</v>
      </c>
      <c r="CI50" s="385">
        <f>'50.25'!D41</f>
        <v>0</v>
      </c>
      <c r="CJ50" s="396">
        <f t="shared" si="44"/>
        <v>0</v>
      </c>
      <c r="CK50" s="385">
        <f>'50.25'!F41</f>
        <v>0</v>
      </c>
      <c r="CL50" s="385">
        <f>'50.25'!G41</f>
        <v>0</v>
      </c>
      <c r="CM50" s="317"/>
      <c r="CN50" s="301"/>
      <c r="CO50" s="318"/>
      <c r="CP50" s="341"/>
      <c r="CQ50" s="341"/>
      <c r="CR50" s="341"/>
      <c r="CS50" s="383">
        <f t="shared" si="45"/>
        <v>1896</v>
      </c>
      <c r="CT50" s="396">
        <f t="shared" si="46"/>
        <v>0</v>
      </c>
      <c r="CU50" s="385">
        <f>'50.24'!C41</f>
        <v>0</v>
      </c>
      <c r="CV50" s="385">
        <f>'50.24'!D41</f>
        <v>0</v>
      </c>
      <c r="CW50" s="396">
        <f t="shared" si="47"/>
        <v>0</v>
      </c>
      <c r="CX50" s="385">
        <f>'50.24'!F41</f>
        <v>0</v>
      </c>
      <c r="CY50" s="385">
        <f>'50.24'!G41</f>
        <v>0</v>
      </c>
      <c r="CZ50" s="317"/>
      <c r="DA50" s="301"/>
    </row>
    <row r="51" spans="1:105" ht="14">
      <c r="A51" s="301"/>
      <c r="B51" s="318"/>
      <c r="C51" s="341"/>
      <c r="D51" s="341"/>
      <c r="E51" s="341"/>
      <c r="F51" s="383">
        <f t="shared" si="26"/>
        <v>1895</v>
      </c>
      <c r="G51" s="384">
        <f t="shared" si="25"/>
        <v>0</v>
      </c>
      <c r="H51" s="384">
        <f t="shared" si="25"/>
        <v>0</v>
      </c>
      <c r="I51" s="384">
        <f t="shared" si="25"/>
        <v>0</v>
      </c>
      <c r="J51" s="384">
        <f t="shared" si="25"/>
        <v>0</v>
      </c>
      <c r="K51" s="384">
        <f t="shared" si="25"/>
        <v>0</v>
      </c>
      <c r="L51" s="384">
        <f t="shared" si="25"/>
        <v>0</v>
      </c>
      <c r="M51" s="373"/>
      <c r="N51" s="374"/>
      <c r="O51" s="318"/>
      <c r="P51" s="341"/>
      <c r="Q51" s="341"/>
      <c r="R51" s="341"/>
      <c r="S51" s="383">
        <f t="shared" si="27"/>
        <v>1895</v>
      </c>
      <c r="T51" s="396">
        <f t="shared" si="28"/>
        <v>0</v>
      </c>
      <c r="U51" s="385">
        <f>'50.23'!C62</f>
        <v>0</v>
      </c>
      <c r="V51" s="385">
        <f>'50.23'!D62</f>
        <v>0</v>
      </c>
      <c r="W51" s="396">
        <f t="shared" si="29"/>
        <v>0</v>
      </c>
      <c r="X51" s="385">
        <f>'50.23'!F62</f>
        <v>0</v>
      </c>
      <c r="Y51" s="385">
        <f>'50.23'!G62</f>
        <v>0</v>
      </c>
      <c r="Z51" s="375"/>
      <c r="AA51" s="376"/>
      <c r="AB51" s="318"/>
      <c r="AC51" s="341"/>
      <c r="AD51" s="341"/>
      <c r="AE51" s="341"/>
      <c r="AF51" s="383">
        <f t="shared" si="30"/>
        <v>1895</v>
      </c>
      <c r="AG51" s="396">
        <f t="shared" si="31"/>
        <v>0</v>
      </c>
      <c r="AH51" s="385">
        <f>'50.26'!C42</f>
        <v>0</v>
      </c>
      <c r="AI51" s="385">
        <f>'50.26'!D42</f>
        <v>0</v>
      </c>
      <c r="AJ51" s="396">
        <f t="shared" si="32"/>
        <v>0</v>
      </c>
      <c r="AK51" s="385">
        <f>'50.26'!F42</f>
        <v>0</v>
      </c>
      <c r="AL51" s="385">
        <f>'50.26'!G42</f>
        <v>0</v>
      </c>
      <c r="AM51" s="375"/>
      <c r="AN51" s="376"/>
      <c r="AO51" s="318"/>
      <c r="AP51" s="341"/>
      <c r="AQ51" s="341"/>
      <c r="AR51" s="341"/>
      <c r="AS51" s="383">
        <f t="shared" si="33"/>
        <v>1895</v>
      </c>
      <c r="AT51" s="396">
        <f t="shared" si="34"/>
        <v>0</v>
      </c>
      <c r="AU51" s="385">
        <f>'50.21'!C42</f>
        <v>0</v>
      </c>
      <c r="AV51" s="385">
        <f>'50.21'!D42</f>
        <v>0</v>
      </c>
      <c r="AW51" s="396">
        <f t="shared" si="35"/>
        <v>0</v>
      </c>
      <c r="AX51" s="385">
        <f>'50.21'!F42</f>
        <v>0</v>
      </c>
      <c r="AY51" s="385">
        <f>'50.21'!G42</f>
        <v>0</v>
      </c>
      <c r="AZ51" s="375"/>
      <c r="BA51" s="376"/>
      <c r="BB51" s="318"/>
      <c r="BC51" s="341"/>
      <c r="BD51" s="341"/>
      <c r="BE51" s="341"/>
      <c r="BF51" s="383">
        <f t="shared" si="36"/>
        <v>1895</v>
      </c>
      <c r="BG51" s="396">
        <f t="shared" si="37"/>
        <v>0</v>
      </c>
      <c r="BH51" s="385">
        <f>'50.27'!C42</f>
        <v>0</v>
      </c>
      <c r="BI51" s="385">
        <f>'50.27'!D42</f>
        <v>0</v>
      </c>
      <c r="BJ51" s="396">
        <f t="shared" si="38"/>
        <v>0</v>
      </c>
      <c r="BK51" s="385">
        <f>'50.27'!F42</f>
        <v>0</v>
      </c>
      <c r="BL51" s="385">
        <f>'50.27'!G42</f>
        <v>0</v>
      </c>
      <c r="BM51" s="317"/>
      <c r="BN51" s="301"/>
      <c r="BO51" s="318"/>
      <c r="BP51" s="341"/>
      <c r="BQ51" s="341"/>
      <c r="BR51" s="341"/>
      <c r="BS51" s="383">
        <f t="shared" si="39"/>
        <v>1895</v>
      </c>
      <c r="BT51" s="396">
        <f t="shared" si="40"/>
        <v>0</v>
      </c>
      <c r="BU51" s="385">
        <f>'50.22'!C42</f>
        <v>0</v>
      </c>
      <c r="BV51" s="385">
        <f>'50.22'!D42</f>
        <v>0</v>
      </c>
      <c r="BW51" s="396">
        <f t="shared" si="41"/>
        <v>0</v>
      </c>
      <c r="BX51" s="385">
        <f>'50.22'!F42</f>
        <v>0</v>
      </c>
      <c r="BY51" s="385">
        <f>'50.22'!G42</f>
        <v>0</v>
      </c>
      <c r="BZ51" s="317"/>
      <c r="CA51" s="301"/>
      <c r="CB51" s="318"/>
      <c r="CC51" s="341"/>
      <c r="CD51" s="341"/>
      <c r="CE51" s="341"/>
      <c r="CF51" s="383">
        <f t="shared" si="42"/>
        <v>1895</v>
      </c>
      <c r="CG51" s="396">
        <f t="shared" si="43"/>
        <v>0</v>
      </c>
      <c r="CH51" s="385">
        <f>'50.25'!C42</f>
        <v>0</v>
      </c>
      <c r="CI51" s="385">
        <f>'50.25'!D42</f>
        <v>0</v>
      </c>
      <c r="CJ51" s="396">
        <f t="shared" si="44"/>
        <v>0</v>
      </c>
      <c r="CK51" s="385">
        <f>'50.25'!F42</f>
        <v>0</v>
      </c>
      <c r="CL51" s="385">
        <f>'50.25'!G42</f>
        <v>0</v>
      </c>
      <c r="CM51" s="317"/>
      <c r="CN51" s="301"/>
      <c r="CO51" s="318"/>
      <c r="CP51" s="341"/>
      <c r="CQ51" s="341"/>
      <c r="CR51" s="341"/>
      <c r="CS51" s="383">
        <f t="shared" si="45"/>
        <v>1895</v>
      </c>
      <c r="CT51" s="396">
        <f t="shared" si="46"/>
        <v>0</v>
      </c>
      <c r="CU51" s="385">
        <f>'50.24'!C42</f>
        <v>0</v>
      </c>
      <c r="CV51" s="385">
        <f>'50.24'!D42</f>
        <v>0</v>
      </c>
      <c r="CW51" s="396">
        <f t="shared" si="47"/>
        <v>0</v>
      </c>
      <c r="CX51" s="385">
        <f>'50.24'!F42</f>
        <v>0</v>
      </c>
      <c r="CY51" s="385">
        <f>'50.24'!G42</f>
        <v>0</v>
      </c>
      <c r="CZ51" s="317"/>
      <c r="DA51" s="301"/>
    </row>
    <row r="52" spans="1:105" ht="14">
      <c r="A52" s="301"/>
      <c r="B52" s="318"/>
      <c r="C52" s="341"/>
      <c r="D52" s="341"/>
      <c r="E52" s="341"/>
      <c r="F52" s="383">
        <f t="shared" si="26"/>
        <v>1894</v>
      </c>
      <c r="G52" s="384">
        <f t="shared" si="25"/>
        <v>0</v>
      </c>
      <c r="H52" s="384">
        <f t="shared" si="25"/>
        <v>0</v>
      </c>
      <c r="I52" s="384">
        <f t="shared" si="25"/>
        <v>0</v>
      </c>
      <c r="J52" s="384">
        <f t="shared" si="25"/>
        <v>0</v>
      </c>
      <c r="K52" s="384">
        <f t="shared" si="25"/>
        <v>0</v>
      </c>
      <c r="L52" s="384">
        <f t="shared" si="25"/>
        <v>0</v>
      </c>
      <c r="M52" s="373"/>
      <c r="N52" s="374"/>
      <c r="O52" s="318"/>
      <c r="P52" s="341"/>
      <c r="Q52" s="341"/>
      <c r="R52" s="341"/>
      <c r="S52" s="383">
        <f t="shared" si="27"/>
        <v>1894</v>
      </c>
      <c r="T52" s="396">
        <f t="shared" si="28"/>
        <v>0</v>
      </c>
      <c r="U52" s="385">
        <f>'50.23'!C63</f>
        <v>0</v>
      </c>
      <c r="V52" s="385">
        <f>'50.23'!D63</f>
        <v>0</v>
      </c>
      <c r="W52" s="396">
        <f t="shared" si="29"/>
        <v>0</v>
      </c>
      <c r="X52" s="385">
        <f>'50.23'!F63</f>
        <v>0</v>
      </c>
      <c r="Y52" s="385">
        <f>'50.23'!G63</f>
        <v>0</v>
      </c>
      <c r="Z52" s="375"/>
      <c r="AA52" s="376"/>
      <c r="AB52" s="318"/>
      <c r="AC52" s="341"/>
      <c r="AD52" s="341"/>
      <c r="AE52" s="341"/>
      <c r="AF52" s="383">
        <f t="shared" si="30"/>
        <v>1894</v>
      </c>
      <c r="AG52" s="396">
        <f t="shared" si="31"/>
        <v>0</v>
      </c>
      <c r="AH52" s="385">
        <f>'50.26'!C43</f>
        <v>0</v>
      </c>
      <c r="AI52" s="385">
        <f>'50.26'!D43</f>
        <v>0</v>
      </c>
      <c r="AJ52" s="396">
        <f t="shared" si="32"/>
        <v>0</v>
      </c>
      <c r="AK52" s="385">
        <f>'50.26'!F43</f>
        <v>0</v>
      </c>
      <c r="AL52" s="385">
        <f>'50.26'!G43</f>
        <v>0</v>
      </c>
      <c r="AM52" s="375"/>
      <c r="AN52" s="376"/>
      <c r="AO52" s="318"/>
      <c r="AP52" s="341"/>
      <c r="AQ52" s="341"/>
      <c r="AR52" s="341"/>
      <c r="AS52" s="383">
        <f t="shared" si="33"/>
        <v>1894</v>
      </c>
      <c r="AT52" s="396">
        <f t="shared" si="34"/>
        <v>0</v>
      </c>
      <c r="AU52" s="385">
        <f>'50.21'!C43</f>
        <v>0</v>
      </c>
      <c r="AV52" s="385">
        <f>'50.21'!D43</f>
        <v>0</v>
      </c>
      <c r="AW52" s="396">
        <f t="shared" si="35"/>
        <v>0</v>
      </c>
      <c r="AX52" s="385">
        <f>'50.21'!F43</f>
        <v>0</v>
      </c>
      <c r="AY52" s="385">
        <f>'50.21'!G43</f>
        <v>0</v>
      </c>
      <c r="AZ52" s="375"/>
      <c r="BA52" s="376"/>
      <c r="BB52" s="318"/>
      <c r="BC52" s="341"/>
      <c r="BD52" s="341"/>
      <c r="BE52" s="341"/>
      <c r="BF52" s="383">
        <f t="shared" si="36"/>
        <v>1894</v>
      </c>
      <c r="BG52" s="396">
        <f t="shared" si="37"/>
        <v>0</v>
      </c>
      <c r="BH52" s="385">
        <f>'50.27'!C43</f>
        <v>0</v>
      </c>
      <c r="BI52" s="385">
        <f>'50.27'!D43</f>
        <v>0</v>
      </c>
      <c r="BJ52" s="396">
        <f t="shared" si="38"/>
        <v>0</v>
      </c>
      <c r="BK52" s="385">
        <f>'50.27'!F43</f>
        <v>0</v>
      </c>
      <c r="BL52" s="385">
        <f>'50.27'!G43</f>
        <v>0</v>
      </c>
      <c r="BM52" s="317"/>
      <c r="BN52" s="301"/>
      <c r="BO52" s="318"/>
      <c r="BP52" s="341"/>
      <c r="BQ52" s="341"/>
      <c r="BR52" s="341"/>
      <c r="BS52" s="383">
        <f t="shared" si="39"/>
        <v>1894</v>
      </c>
      <c r="BT52" s="396">
        <f t="shared" si="40"/>
        <v>0</v>
      </c>
      <c r="BU52" s="385">
        <f>'50.22'!C43</f>
        <v>0</v>
      </c>
      <c r="BV52" s="385">
        <f>'50.22'!D43</f>
        <v>0</v>
      </c>
      <c r="BW52" s="396">
        <f t="shared" si="41"/>
        <v>0</v>
      </c>
      <c r="BX52" s="385">
        <f>'50.22'!F43</f>
        <v>0</v>
      </c>
      <c r="BY52" s="385">
        <f>'50.22'!G43</f>
        <v>0</v>
      </c>
      <c r="BZ52" s="317"/>
      <c r="CA52" s="301"/>
      <c r="CB52" s="318"/>
      <c r="CC52" s="341"/>
      <c r="CD52" s="341"/>
      <c r="CE52" s="341"/>
      <c r="CF52" s="383">
        <f t="shared" si="42"/>
        <v>1894</v>
      </c>
      <c r="CG52" s="396">
        <f t="shared" si="43"/>
        <v>0</v>
      </c>
      <c r="CH52" s="385">
        <f>'50.25'!C43</f>
        <v>0</v>
      </c>
      <c r="CI52" s="385">
        <f>'50.25'!D43</f>
        <v>0</v>
      </c>
      <c r="CJ52" s="396">
        <f t="shared" si="44"/>
        <v>0</v>
      </c>
      <c r="CK52" s="385">
        <f>'50.25'!F43</f>
        <v>0</v>
      </c>
      <c r="CL52" s="385">
        <f>'50.25'!G43</f>
        <v>0</v>
      </c>
      <c r="CM52" s="317"/>
      <c r="CN52" s="301"/>
      <c r="CO52" s="318"/>
      <c r="CP52" s="341"/>
      <c r="CQ52" s="341"/>
      <c r="CR52" s="341"/>
      <c r="CS52" s="383">
        <f t="shared" si="45"/>
        <v>1894</v>
      </c>
      <c r="CT52" s="396">
        <f t="shared" si="46"/>
        <v>0</v>
      </c>
      <c r="CU52" s="385">
        <f>'50.24'!C43</f>
        <v>0</v>
      </c>
      <c r="CV52" s="385">
        <f>'50.24'!D43</f>
        <v>0</v>
      </c>
      <c r="CW52" s="396">
        <f t="shared" si="47"/>
        <v>0</v>
      </c>
      <c r="CX52" s="385">
        <f>'50.24'!F43</f>
        <v>0</v>
      </c>
      <c r="CY52" s="385">
        <f>'50.24'!G43</f>
        <v>0</v>
      </c>
      <c r="CZ52" s="317"/>
      <c r="DA52" s="301"/>
    </row>
    <row r="53" spans="1:105" ht="14">
      <c r="A53" s="301"/>
      <c r="B53" s="318"/>
      <c r="C53" s="341"/>
      <c r="D53" s="341"/>
      <c r="E53" s="341"/>
      <c r="F53" s="383">
        <f t="shared" si="26"/>
        <v>1893</v>
      </c>
      <c r="G53" s="384">
        <f t="shared" si="25"/>
        <v>0</v>
      </c>
      <c r="H53" s="384">
        <f t="shared" si="25"/>
        <v>0</v>
      </c>
      <c r="I53" s="384">
        <f t="shared" si="25"/>
        <v>0</v>
      </c>
      <c r="J53" s="384">
        <f t="shared" si="25"/>
        <v>0</v>
      </c>
      <c r="K53" s="384">
        <f t="shared" si="25"/>
        <v>0</v>
      </c>
      <c r="L53" s="384">
        <f t="shared" si="25"/>
        <v>0</v>
      </c>
      <c r="M53" s="373"/>
      <c r="N53" s="374"/>
      <c r="O53" s="318"/>
      <c r="P53" s="341"/>
      <c r="Q53" s="341"/>
      <c r="R53" s="341"/>
      <c r="S53" s="383">
        <f t="shared" si="27"/>
        <v>1893</v>
      </c>
      <c r="T53" s="396">
        <f t="shared" si="28"/>
        <v>0</v>
      </c>
      <c r="U53" s="385">
        <f>'50.23'!C64</f>
        <v>0</v>
      </c>
      <c r="V53" s="385">
        <f>'50.23'!D64</f>
        <v>0</v>
      </c>
      <c r="W53" s="396">
        <f t="shared" si="29"/>
        <v>0</v>
      </c>
      <c r="X53" s="385">
        <f>'50.23'!F64</f>
        <v>0</v>
      </c>
      <c r="Y53" s="385">
        <f>'50.23'!G64</f>
        <v>0</v>
      </c>
      <c r="Z53" s="375"/>
      <c r="AA53" s="376"/>
      <c r="AB53" s="318"/>
      <c r="AC53" s="341"/>
      <c r="AD53" s="341"/>
      <c r="AE53" s="341"/>
      <c r="AF53" s="383">
        <f t="shared" si="30"/>
        <v>1893</v>
      </c>
      <c r="AG53" s="396">
        <f t="shared" si="31"/>
        <v>0</v>
      </c>
      <c r="AH53" s="385">
        <f>'50.26'!C44</f>
        <v>0</v>
      </c>
      <c r="AI53" s="385">
        <f>'50.26'!D44</f>
        <v>0</v>
      </c>
      <c r="AJ53" s="396">
        <f t="shared" si="32"/>
        <v>0</v>
      </c>
      <c r="AK53" s="385">
        <f>'50.26'!F44</f>
        <v>0</v>
      </c>
      <c r="AL53" s="385">
        <f>'50.26'!G44</f>
        <v>0</v>
      </c>
      <c r="AM53" s="375"/>
      <c r="AN53" s="376"/>
      <c r="AO53" s="318"/>
      <c r="AP53" s="341"/>
      <c r="AQ53" s="341"/>
      <c r="AR53" s="341"/>
      <c r="AS53" s="383">
        <f t="shared" si="33"/>
        <v>1893</v>
      </c>
      <c r="AT53" s="396">
        <f t="shared" si="34"/>
        <v>0</v>
      </c>
      <c r="AU53" s="385">
        <f>'50.21'!C44</f>
        <v>0</v>
      </c>
      <c r="AV53" s="385">
        <f>'50.21'!D44</f>
        <v>0</v>
      </c>
      <c r="AW53" s="396">
        <f t="shared" si="35"/>
        <v>0</v>
      </c>
      <c r="AX53" s="385">
        <f>'50.21'!F44</f>
        <v>0</v>
      </c>
      <c r="AY53" s="385">
        <f>'50.21'!G44</f>
        <v>0</v>
      </c>
      <c r="AZ53" s="375"/>
      <c r="BA53" s="376"/>
      <c r="BB53" s="318"/>
      <c r="BC53" s="341"/>
      <c r="BD53" s="341"/>
      <c r="BE53" s="341"/>
      <c r="BF53" s="383">
        <f t="shared" si="36"/>
        <v>1893</v>
      </c>
      <c r="BG53" s="396">
        <f t="shared" si="37"/>
        <v>0</v>
      </c>
      <c r="BH53" s="385">
        <f>'50.27'!C44</f>
        <v>0</v>
      </c>
      <c r="BI53" s="385">
        <f>'50.27'!D44</f>
        <v>0</v>
      </c>
      <c r="BJ53" s="396">
        <f t="shared" si="38"/>
        <v>0</v>
      </c>
      <c r="BK53" s="385">
        <f>'50.27'!F44</f>
        <v>0</v>
      </c>
      <c r="BL53" s="385">
        <f>'50.27'!G44</f>
        <v>0</v>
      </c>
      <c r="BM53" s="317"/>
      <c r="BN53" s="301"/>
      <c r="BO53" s="318"/>
      <c r="BP53" s="341"/>
      <c r="BQ53" s="341"/>
      <c r="BR53" s="341"/>
      <c r="BS53" s="383">
        <f t="shared" si="39"/>
        <v>1893</v>
      </c>
      <c r="BT53" s="396">
        <f t="shared" si="40"/>
        <v>0</v>
      </c>
      <c r="BU53" s="385">
        <f>'50.22'!C44</f>
        <v>0</v>
      </c>
      <c r="BV53" s="385">
        <f>'50.22'!D44</f>
        <v>0</v>
      </c>
      <c r="BW53" s="396">
        <f t="shared" si="41"/>
        <v>0</v>
      </c>
      <c r="BX53" s="385">
        <f>'50.22'!F44</f>
        <v>0</v>
      </c>
      <c r="BY53" s="385">
        <f>'50.22'!G44</f>
        <v>0</v>
      </c>
      <c r="BZ53" s="317"/>
      <c r="CA53" s="301"/>
      <c r="CB53" s="318"/>
      <c r="CC53" s="341"/>
      <c r="CD53" s="341"/>
      <c r="CE53" s="341"/>
      <c r="CF53" s="383">
        <f t="shared" si="42"/>
        <v>1893</v>
      </c>
      <c r="CG53" s="396">
        <f t="shared" si="43"/>
        <v>0</v>
      </c>
      <c r="CH53" s="385">
        <f>'50.25'!C44</f>
        <v>0</v>
      </c>
      <c r="CI53" s="385">
        <f>'50.25'!D44</f>
        <v>0</v>
      </c>
      <c r="CJ53" s="396">
        <f t="shared" si="44"/>
        <v>0</v>
      </c>
      <c r="CK53" s="385">
        <f>'50.25'!F44</f>
        <v>0</v>
      </c>
      <c r="CL53" s="385">
        <f>'50.25'!G44</f>
        <v>0</v>
      </c>
      <c r="CM53" s="317"/>
      <c r="CN53" s="301"/>
      <c r="CO53" s="318"/>
      <c r="CP53" s="341"/>
      <c r="CQ53" s="341"/>
      <c r="CR53" s="341"/>
      <c r="CS53" s="383">
        <f t="shared" si="45"/>
        <v>1893</v>
      </c>
      <c r="CT53" s="396">
        <f t="shared" si="46"/>
        <v>0</v>
      </c>
      <c r="CU53" s="385">
        <f>'50.24'!C44</f>
        <v>0</v>
      </c>
      <c r="CV53" s="385">
        <f>'50.24'!D44</f>
        <v>0</v>
      </c>
      <c r="CW53" s="396">
        <f t="shared" si="47"/>
        <v>0</v>
      </c>
      <c r="CX53" s="385">
        <f>'50.24'!F44</f>
        <v>0</v>
      </c>
      <c r="CY53" s="385">
        <f>'50.24'!G44</f>
        <v>0</v>
      </c>
      <c r="CZ53" s="317"/>
      <c r="DA53" s="301"/>
    </row>
    <row r="54" spans="1:105" ht="14">
      <c r="A54" s="301"/>
      <c r="B54" s="318"/>
      <c r="C54" s="341"/>
      <c r="D54" s="341"/>
      <c r="E54" s="341"/>
      <c r="F54" s="383">
        <f t="shared" si="26"/>
        <v>1892</v>
      </c>
      <c r="G54" s="384">
        <f t="shared" si="25"/>
        <v>0</v>
      </c>
      <c r="H54" s="384">
        <f t="shared" si="25"/>
        <v>0</v>
      </c>
      <c r="I54" s="384">
        <f t="shared" si="25"/>
        <v>0</v>
      </c>
      <c r="J54" s="384">
        <f t="shared" si="25"/>
        <v>0</v>
      </c>
      <c r="K54" s="384">
        <f t="shared" si="25"/>
        <v>0</v>
      </c>
      <c r="L54" s="384">
        <f t="shared" si="25"/>
        <v>0</v>
      </c>
      <c r="M54" s="373"/>
      <c r="N54" s="374"/>
      <c r="O54" s="318"/>
      <c r="P54" s="341"/>
      <c r="Q54" s="341"/>
      <c r="R54" s="341"/>
      <c r="S54" s="383">
        <f t="shared" si="27"/>
        <v>1892</v>
      </c>
      <c r="T54" s="396">
        <f t="shared" si="28"/>
        <v>0</v>
      </c>
      <c r="U54" s="385">
        <f>'50.23'!C65</f>
        <v>0</v>
      </c>
      <c r="V54" s="385">
        <f>'50.23'!D65</f>
        <v>0</v>
      </c>
      <c r="W54" s="396">
        <f t="shared" si="29"/>
        <v>0</v>
      </c>
      <c r="X54" s="385">
        <f>'50.23'!F65</f>
        <v>0</v>
      </c>
      <c r="Y54" s="385">
        <f>'50.23'!G65</f>
        <v>0</v>
      </c>
      <c r="Z54" s="375"/>
      <c r="AA54" s="376"/>
      <c r="AB54" s="318"/>
      <c r="AC54" s="341"/>
      <c r="AD54" s="341"/>
      <c r="AE54" s="341"/>
      <c r="AF54" s="383">
        <f t="shared" si="30"/>
        <v>1892</v>
      </c>
      <c r="AG54" s="396">
        <f t="shared" si="31"/>
        <v>0</v>
      </c>
      <c r="AH54" s="385">
        <f>'50.26'!C45</f>
        <v>0</v>
      </c>
      <c r="AI54" s="385">
        <f>'50.26'!D45</f>
        <v>0</v>
      </c>
      <c r="AJ54" s="396">
        <f t="shared" si="32"/>
        <v>0</v>
      </c>
      <c r="AK54" s="385">
        <f>'50.26'!F45</f>
        <v>0</v>
      </c>
      <c r="AL54" s="385">
        <f>'50.26'!G45</f>
        <v>0</v>
      </c>
      <c r="AM54" s="375"/>
      <c r="AN54" s="376"/>
      <c r="AO54" s="318"/>
      <c r="AP54" s="341"/>
      <c r="AQ54" s="341"/>
      <c r="AR54" s="341"/>
      <c r="AS54" s="383">
        <f t="shared" si="33"/>
        <v>1892</v>
      </c>
      <c r="AT54" s="396">
        <f t="shared" si="34"/>
        <v>0</v>
      </c>
      <c r="AU54" s="385">
        <f>'50.21'!C45</f>
        <v>0</v>
      </c>
      <c r="AV54" s="385">
        <f>'50.21'!D45</f>
        <v>0</v>
      </c>
      <c r="AW54" s="396">
        <f t="shared" si="35"/>
        <v>0</v>
      </c>
      <c r="AX54" s="385">
        <f>'50.21'!F45</f>
        <v>0</v>
      </c>
      <c r="AY54" s="385">
        <f>'50.21'!G45</f>
        <v>0</v>
      </c>
      <c r="AZ54" s="375"/>
      <c r="BA54" s="376"/>
      <c r="BB54" s="318"/>
      <c r="BC54" s="341"/>
      <c r="BD54" s="341"/>
      <c r="BE54" s="341"/>
      <c r="BF54" s="383">
        <f t="shared" si="36"/>
        <v>1892</v>
      </c>
      <c r="BG54" s="396">
        <f t="shared" si="37"/>
        <v>0</v>
      </c>
      <c r="BH54" s="385">
        <f>'50.27'!C45</f>
        <v>0</v>
      </c>
      <c r="BI54" s="385">
        <f>'50.27'!D45</f>
        <v>0</v>
      </c>
      <c r="BJ54" s="396">
        <f t="shared" si="38"/>
        <v>0</v>
      </c>
      <c r="BK54" s="385">
        <f>'50.27'!F45</f>
        <v>0</v>
      </c>
      <c r="BL54" s="385">
        <f>'50.27'!G45</f>
        <v>0</v>
      </c>
      <c r="BM54" s="317"/>
      <c r="BN54" s="301"/>
      <c r="BO54" s="318"/>
      <c r="BP54" s="341"/>
      <c r="BQ54" s="341"/>
      <c r="BR54" s="341"/>
      <c r="BS54" s="383">
        <f t="shared" si="39"/>
        <v>1892</v>
      </c>
      <c r="BT54" s="396">
        <f t="shared" si="40"/>
        <v>0</v>
      </c>
      <c r="BU54" s="385">
        <f>'50.22'!C45</f>
        <v>0</v>
      </c>
      <c r="BV54" s="385">
        <f>'50.22'!D45</f>
        <v>0</v>
      </c>
      <c r="BW54" s="396">
        <f t="shared" si="41"/>
        <v>0</v>
      </c>
      <c r="BX54" s="385">
        <f>'50.22'!F45</f>
        <v>0</v>
      </c>
      <c r="BY54" s="385">
        <f>'50.22'!G45</f>
        <v>0</v>
      </c>
      <c r="BZ54" s="317"/>
      <c r="CA54" s="301"/>
      <c r="CB54" s="318"/>
      <c r="CC54" s="341"/>
      <c r="CD54" s="341"/>
      <c r="CE54" s="341"/>
      <c r="CF54" s="383">
        <f t="shared" si="42"/>
        <v>1892</v>
      </c>
      <c r="CG54" s="396">
        <f t="shared" si="43"/>
        <v>0</v>
      </c>
      <c r="CH54" s="385">
        <f>'50.25'!C45</f>
        <v>0</v>
      </c>
      <c r="CI54" s="385">
        <f>'50.25'!D45</f>
        <v>0</v>
      </c>
      <c r="CJ54" s="396">
        <f t="shared" si="44"/>
        <v>0</v>
      </c>
      <c r="CK54" s="385">
        <f>'50.25'!F45</f>
        <v>0</v>
      </c>
      <c r="CL54" s="385">
        <f>'50.25'!G45</f>
        <v>0</v>
      </c>
      <c r="CM54" s="317"/>
      <c r="CN54" s="301"/>
      <c r="CO54" s="318"/>
      <c r="CP54" s="341"/>
      <c r="CQ54" s="341"/>
      <c r="CR54" s="341"/>
      <c r="CS54" s="383">
        <f t="shared" si="45"/>
        <v>1892</v>
      </c>
      <c r="CT54" s="396">
        <f t="shared" si="46"/>
        <v>0</v>
      </c>
      <c r="CU54" s="385">
        <f>'50.24'!C45</f>
        <v>0</v>
      </c>
      <c r="CV54" s="385">
        <f>'50.24'!D45</f>
        <v>0</v>
      </c>
      <c r="CW54" s="396">
        <f t="shared" si="47"/>
        <v>0</v>
      </c>
      <c r="CX54" s="385">
        <f>'50.24'!F45</f>
        <v>0</v>
      </c>
      <c r="CY54" s="385">
        <f>'50.24'!G45</f>
        <v>0</v>
      </c>
      <c r="CZ54" s="317"/>
      <c r="DA54" s="301"/>
    </row>
    <row r="55" spans="1:105" ht="14">
      <c r="A55" s="301"/>
      <c r="B55" s="318"/>
      <c r="C55" s="341"/>
      <c r="D55" s="341"/>
      <c r="E55" s="341"/>
      <c r="F55" s="383">
        <f t="shared" si="26"/>
        <v>1891</v>
      </c>
      <c r="G55" s="384">
        <f t="shared" si="25"/>
        <v>0</v>
      </c>
      <c r="H55" s="384">
        <f t="shared" si="25"/>
        <v>0</v>
      </c>
      <c r="I55" s="384">
        <f t="shared" si="25"/>
        <v>0</v>
      </c>
      <c r="J55" s="384">
        <f t="shared" si="25"/>
        <v>0</v>
      </c>
      <c r="K55" s="384">
        <f t="shared" si="25"/>
        <v>0</v>
      </c>
      <c r="L55" s="384">
        <f t="shared" si="25"/>
        <v>0</v>
      </c>
      <c r="M55" s="373"/>
      <c r="N55" s="374"/>
      <c r="O55" s="318"/>
      <c r="P55" s="341"/>
      <c r="Q55" s="341"/>
      <c r="R55" s="341"/>
      <c r="S55" s="383">
        <f t="shared" si="27"/>
        <v>1891</v>
      </c>
      <c r="T55" s="396">
        <f t="shared" si="28"/>
        <v>0</v>
      </c>
      <c r="U55" s="385">
        <f>'50.23'!C66</f>
        <v>0</v>
      </c>
      <c r="V55" s="385">
        <f>'50.23'!D66</f>
        <v>0</v>
      </c>
      <c r="W55" s="396">
        <f t="shared" si="29"/>
        <v>0</v>
      </c>
      <c r="X55" s="385">
        <f>'50.23'!F66</f>
        <v>0</v>
      </c>
      <c r="Y55" s="385">
        <f>'50.23'!G66</f>
        <v>0</v>
      </c>
      <c r="Z55" s="375"/>
      <c r="AA55" s="376"/>
      <c r="AB55" s="318"/>
      <c r="AC55" s="341"/>
      <c r="AD55" s="341"/>
      <c r="AE55" s="341"/>
      <c r="AF55" s="383">
        <f t="shared" si="30"/>
        <v>1891</v>
      </c>
      <c r="AG55" s="396">
        <f t="shared" si="31"/>
        <v>0</v>
      </c>
      <c r="AH55" s="385">
        <f>'50.26'!C46</f>
        <v>0</v>
      </c>
      <c r="AI55" s="385">
        <f>'50.26'!D46</f>
        <v>0</v>
      </c>
      <c r="AJ55" s="396">
        <f t="shared" si="32"/>
        <v>0</v>
      </c>
      <c r="AK55" s="385">
        <f>'50.26'!F46</f>
        <v>0</v>
      </c>
      <c r="AL55" s="385">
        <f>'50.26'!G46</f>
        <v>0</v>
      </c>
      <c r="AM55" s="375"/>
      <c r="AN55" s="376"/>
      <c r="AO55" s="318"/>
      <c r="AP55" s="341"/>
      <c r="AQ55" s="341"/>
      <c r="AR55" s="341"/>
      <c r="AS55" s="383">
        <f t="shared" si="33"/>
        <v>1891</v>
      </c>
      <c r="AT55" s="396">
        <f t="shared" si="34"/>
        <v>0</v>
      </c>
      <c r="AU55" s="385">
        <f>'50.21'!C46</f>
        <v>0</v>
      </c>
      <c r="AV55" s="385">
        <f>'50.21'!D46</f>
        <v>0</v>
      </c>
      <c r="AW55" s="396">
        <f t="shared" si="35"/>
        <v>0</v>
      </c>
      <c r="AX55" s="385">
        <f>'50.21'!F46</f>
        <v>0</v>
      </c>
      <c r="AY55" s="385">
        <f>'50.21'!G46</f>
        <v>0</v>
      </c>
      <c r="AZ55" s="375"/>
      <c r="BA55" s="376"/>
      <c r="BB55" s="318"/>
      <c r="BC55" s="341"/>
      <c r="BD55" s="341"/>
      <c r="BE55" s="341"/>
      <c r="BF55" s="383">
        <f t="shared" si="36"/>
        <v>1891</v>
      </c>
      <c r="BG55" s="396">
        <f t="shared" si="37"/>
        <v>0</v>
      </c>
      <c r="BH55" s="385">
        <f>'50.27'!C46</f>
        <v>0</v>
      </c>
      <c r="BI55" s="385">
        <f>'50.27'!D46</f>
        <v>0</v>
      </c>
      <c r="BJ55" s="396">
        <f t="shared" si="38"/>
        <v>0</v>
      </c>
      <c r="BK55" s="385">
        <f>'50.27'!F46</f>
        <v>0</v>
      </c>
      <c r="BL55" s="385">
        <f>'50.27'!G46</f>
        <v>0</v>
      </c>
      <c r="BM55" s="317"/>
      <c r="BN55" s="301"/>
      <c r="BO55" s="318"/>
      <c r="BP55" s="341"/>
      <c r="BQ55" s="341"/>
      <c r="BR55" s="341"/>
      <c r="BS55" s="383">
        <f t="shared" si="39"/>
        <v>1891</v>
      </c>
      <c r="BT55" s="396">
        <f t="shared" si="40"/>
        <v>0</v>
      </c>
      <c r="BU55" s="385">
        <f>'50.22'!C46</f>
        <v>0</v>
      </c>
      <c r="BV55" s="385">
        <f>'50.22'!D46</f>
        <v>0</v>
      </c>
      <c r="BW55" s="396">
        <f t="shared" si="41"/>
        <v>0</v>
      </c>
      <c r="BX55" s="385">
        <f>'50.22'!F46</f>
        <v>0</v>
      </c>
      <c r="BY55" s="385">
        <f>'50.22'!G46</f>
        <v>0</v>
      </c>
      <c r="BZ55" s="317"/>
      <c r="CA55" s="301"/>
      <c r="CB55" s="318"/>
      <c r="CC55" s="341"/>
      <c r="CD55" s="341"/>
      <c r="CE55" s="341"/>
      <c r="CF55" s="383">
        <f t="shared" si="42"/>
        <v>1891</v>
      </c>
      <c r="CG55" s="396">
        <f t="shared" si="43"/>
        <v>0</v>
      </c>
      <c r="CH55" s="385">
        <f>'50.25'!C46</f>
        <v>0</v>
      </c>
      <c r="CI55" s="385">
        <f>'50.25'!D46</f>
        <v>0</v>
      </c>
      <c r="CJ55" s="396">
        <f t="shared" si="44"/>
        <v>0</v>
      </c>
      <c r="CK55" s="385">
        <f>'50.25'!F46</f>
        <v>0</v>
      </c>
      <c r="CL55" s="385">
        <f>'50.25'!G46</f>
        <v>0</v>
      </c>
      <c r="CM55" s="317"/>
      <c r="CN55" s="301"/>
      <c r="CO55" s="318"/>
      <c r="CP55" s="341"/>
      <c r="CQ55" s="341"/>
      <c r="CR55" s="341"/>
      <c r="CS55" s="383">
        <f t="shared" si="45"/>
        <v>1891</v>
      </c>
      <c r="CT55" s="396">
        <f t="shared" si="46"/>
        <v>0</v>
      </c>
      <c r="CU55" s="385">
        <f>'50.24'!C46</f>
        <v>0</v>
      </c>
      <c r="CV55" s="385">
        <f>'50.24'!D46</f>
        <v>0</v>
      </c>
      <c r="CW55" s="396">
        <f t="shared" si="47"/>
        <v>0</v>
      </c>
      <c r="CX55" s="385">
        <f>'50.24'!F46</f>
        <v>0</v>
      </c>
      <c r="CY55" s="385">
        <f>'50.24'!G46</f>
        <v>0</v>
      </c>
      <c r="CZ55" s="317"/>
      <c r="DA55" s="301"/>
    </row>
    <row r="56" spans="1:105" ht="14">
      <c r="A56" s="301"/>
      <c r="B56" s="318"/>
      <c r="C56" s="341"/>
      <c r="D56" s="341"/>
      <c r="E56" s="341"/>
      <c r="F56" s="361" t="str">
        <f>CONCATENATE(F55-1," &amp; prior")</f>
        <v>1890 &amp; prior</v>
      </c>
      <c r="G56" s="384">
        <f t="shared" si="25"/>
        <v>0</v>
      </c>
      <c r="H56" s="384">
        <f t="shared" si="25"/>
        <v>0</v>
      </c>
      <c r="I56" s="384">
        <f t="shared" si="25"/>
        <v>0</v>
      </c>
      <c r="J56" s="384">
        <f t="shared" si="25"/>
        <v>0</v>
      </c>
      <c r="K56" s="384">
        <f t="shared" si="25"/>
        <v>0</v>
      </c>
      <c r="L56" s="384">
        <f t="shared" si="25"/>
        <v>0</v>
      </c>
      <c r="M56" s="373"/>
      <c r="N56" s="374"/>
      <c r="O56" s="318"/>
      <c r="P56" s="341"/>
      <c r="Q56" s="341"/>
      <c r="R56" s="341"/>
      <c r="S56" s="361" t="str">
        <f>CONCATENATE(S55-1," &amp; prior")</f>
        <v>1890 &amp; prior</v>
      </c>
      <c r="T56" s="396">
        <f t="shared" si="28"/>
        <v>0</v>
      </c>
      <c r="U56" s="385">
        <f>'50.23'!C67</f>
        <v>0</v>
      </c>
      <c r="V56" s="385">
        <f>'50.23'!D67</f>
        <v>0</v>
      </c>
      <c r="W56" s="396">
        <f t="shared" si="29"/>
        <v>0</v>
      </c>
      <c r="X56" s="385">
        <f>'50.23'!F67</f>
        <v>0</v>
      </c>
      <c r="Y56" s="385">
        <f>'50.23'!G67</f>
        <v>0</v>
      </c>
      <c r="Z56" s="375"/>
      <c r="AA56" s="376"/>
      <c r="AB56" s="318"/>
      <c r="AC56" s="341"/>
      <c r="AD56" s="341"/>
      <c r="AE56" s="341"/>
      <c r="AF56" s="361" t="str">
        <f>CONCATENATE(AF55-1," &amp; prior")</f>
        <v>1890 &amp; prior</v>
      </c>
      <c r="AG56" s="396">
        <f t="shared" si="31"/>
        <v>0</v>
      </c>
      <c r="AH56" s="385">
        <f>'50.26'!C47</f>
        <v>0</v>
      </c>
      <c r="AI56" s="385">
        <f>'50.26'!D47</f>
        <v>0</v>
      </c>
      <c r="AJ56" s="396">
        <f t="shared" si="32"/>
        <v>0</v>
      </c>
      <c r="AK56" s="385">
        <f>'50.26'!F47</f>
        <v>0</v>
      </c>
      <c r="AL56" s="385">
        <f>'50.26'!G47</f>
        <v>0</v>
      </c>
      <c r="AM56" s="375"/>
      <c r="AN56" s="376"/>
      <c r="AO56" s="318"/>
      <c r="AP56" s="341"/>
      <c r="AQ56" s="341"/>
      <c r="AR56" s="341"/>
      <c r="AS56" s="361" t="str">
        <f>CONCATENATE(AS55-1," &amp; prior")</f>
        <v>1890 &amp; prior</v>
      </c>
      <c r="AT56" s="396">
        <f t="shared" si="34"/>
        <v>0</v>
      </c>
      <c r="AU56" s="385">
        <f>'50.21'!C47</f>
        <v>0</v>
      </c>
      <c r="AV56" s="385">
        <f>'50.21'!D47</f>
        <v>0</v>
      </c>
      <c r="AW56" s="396">
        <f t="shared" si="35"/>
        <v>0</v>
      </c>
      <c r="AX56" s="385">
        <f>'50.21'!F47</f>
        <v>0</v>
      </c>
      <c r="AY56" s="385">
        <f>'50.21'!G47</f>
        <v>0</v>
      </c>
      <c r="AZ56" s="375"/>
      <c r="BA56" s="376"/>
      <c r="BB56" s="318"/>
      <c r="BC56" s="341"/>
      <c r="BD56" s="341"/>
      <c r="BE56" s="341"/>
      <c r="BF56" s="361" t="str">
        <f>CONCATENATE(BF55-1," &amp; prior")</f>
        <v>1890 &amp; prior</v>
      </c>
      <c r="BG56" s="396">
        <f t="shared" si="37"/>
        <v>0</v>
      </c>
      <c r="BH56" s="385">
        <f>'50.27'!C47</f>
        <v>0</v>
      </c>
      <c r="BI56" s="385">
        <f>'50.27'!D47</f>
        <v>0</v>
      </c>
      <c r="BJ56" s="396">
        <f t="shared" si="38"/>
        <v>0</v>
      </c>
      <c r="BK56" s="385">
        <f>'50.27'!F47</f>
        <v>0</v>
      </c>
      <c r="BL56" s="385">
        <f>'50.27'!G47</f>
        <v>0</v>
      </c>
      <c r="BM56" s="317"/>
      <c r="BN56" s="301"/>
      <c r="BO56" s="318"/>
      <c r="BP56" s="341"/>
      <c r="BQ56" s="341"/>
      <c r="BR56" s="341"/>
      <c r="BS56" s="361" t="str">
        <f>CONCATENATE(BS55-1," &amp; prior")</f>
        <v>1890 &amp; prior</v>
      </c>
      <c r="BT56" s="396">
        <f t="shared" si="40"/>
        <v>0</v>
      </c>
      <c r="BU56" s="385">
        <f>'50.22'!C47</f>
        <v>0</v>
      </c>
      <c r="BV56" s="385">
        <f>'50.22'!D47</f>
        <v>0</v>
      </c>
      <c r="BW56" s="396">
        <f t="shared" si="41"/>
        <v>0</v>
      </c>
      <c r="BX56" s="385">
        <f>'50.22'!F47</f>
        <v>0</v>
      </c>
      <c r="BY56" s="385">
        <f>'50.22'!G47</f>
        <v>0</v>
      </c>
      <c r="BZ56" s="317"/>
      <c r="CA56" s="301"/>
      <c r="CB56" s="318"/>
      <c r="CC56" s="341"/>
      <c r="CD56" s="341"/>
      <c r="CE56" s="341"/>
      <c r="CF56" s="361" t="str">
        <f>CONCATENATE(CF55-1," &amp; prior")</f>
        <v>1890 &amp; prior</v>
      </c>
      <c r="CG56" s="396">
        <f t="shared" si="43"/>
        <v>0</v>
      </c>
      <c r="CH56" s="385">
        <f>'50.25'!C47</f>
        <v>0</v>
      </c>
      <c r="CI56" s="385">
        <f>'50.25'!D47</f>
        <v>0</v>
      </c>
      <c r="CJ56" s="396">
        <f t="shared" si="44"/>
        <v>0</v>
      </c>
      <c r="CK56" s="385">
        <f>'50.25'!F47</f>
        <v>0</v>
      </c>
      <c r="CL56" s="385">
        <f>'50.25'!G47</f>
        <v>0</v>
      </c>
      <c r="CM56" s="317"/>
      <c r="CN56" s="301"/>
      <c r="CO56" s="318"/>
      <c r="CP56" s="341"/>
      <c r="CQ56" s="341"/>
      <c r="CR56" s="341"/>
      <c r="CS56" s="361" t="str">
        <f>CONCATENATE(CS55-1," &amp; prior")</f>
        <v>1890 &amp; prior</v>
      </c>
      <c r="CT56" s="396">
        <f t="shared" si="46"/>
        <v>0</v>
      </c>
      <c r="CU56" s="385">
        <f>'50.24'!C47</f>
        <v>0</v>
      </c>
      <c r="CV56" s="385">
        <f>'50.24'!D47</f>
        <v>0</v>
      </c>
      <c r="CW56" s="396">
        <f t="shared" si="47"/>
        <v>0</v>
      </c>
      <c r="CX56" s="385">
        <f>'50.24'!F47</f>
        <v>0</v>
      </c>
      <c r="CY56" s="385">
        <f>'50.24'!G47</f>
        <v>0</v>
      </c>
      <c r="CZ56" s="317"/>
      <c r="DA56" s="301"/>
    </row>
    <row r="57" spans="1:105" ht="14">
      <c r="A57" s="301"/>
      <c r="B57" s="318"/>
      <c r="C57" s="341"/>
      <c r="D57" s="341"/>
      <c r="E57" s="341"/>
      <c r="F57" s="361" t="s">
        <v>20</v>
      </c>
      <c r="G57" s="384">
        <f t="shared" si="25"/>
        <v>0</v>
      </c>
      <c r="H57" s="384">
        <f t="shared" si="25"/>
        <v>0</v>
      </c>
      <c r="I57" s="384">
        <f t="shared" si="25"/>
        <v>0</v>
      </c>
      <c r="J57" s="384">
        <f t="shared" si="25"/>
        <v>0</v>
      </c>
      <c r="K57" s="384">
        <f t="shared" si="25"/>
        <v>0</v>
      </c>
      <c r="L57" s="384">
        <f t="shared" si="25"/>
        <v>0</v>
      </c>
      <c r="M57" s="373"/>
      <c r="N57" s="374"/>
      <c r="O57" s="318"/>
      <c r="P57" s="341"/>
      <c r="Q57" s="341"/>
      <c r="R57" s="341"/>
      <c r="S57" s="361" t="s">
        <v>20</v>
      </c>
      <c r="T57" s="396">
        <f t="shared" si="28"/>
        <v>0</v>
      </c>
      <c r="U57" s="385">
        <f>'50.23'!C68</f>
        <v>0</v>
      </c>
      <c r="V57" s="385">
        <f>'50.23'!D68</f>
        <v>0</v>
      </c>
      <c r="W57" s="396">
        <f t="shared" si="29"/>
        <v>0</v>
      </c>
      <c r="X57" s="385">
        <f>'50.23'!F68</f>
        <v>0</v>
      </c>
      <c r="Y57" s="385">
        <f>'50.23'!G68</f>
        <v>0</v>
      </c>
      <c r="Z57" s="375"/>
      <c r="AA57" s="376"/>
      <c r="AB57" s="318"/>
      <c r="AC57" s="341"/>
      <c r="AD57" s="341"/>
      <c r="AE57" s="341"/>
      <c r="AF57" s="361" t="s">
        <v>20</v>
      </c>
      <c r="AG57" s="396">
        <f t="shared" si="31"/>
        <v>0</v>
      </c>
      <c r="AH57" s="385">
        <f>'50.26'!C48</f>
        <v>0</v>
      </c>
      <c r="AI57" s="385">
        <f>'50.26'!D48</f>
        <v>0</v>
      </c>
      <c r="AJ57" s="396">
        <f t="shared" si="32"/>
        <v>0</v>
      </c>
      <c r="AK57" s="385">
        <f>'50.26'!F48</f>
        <v>0</v>
      </c>
      <c r="AL57" s="385">
        <f>'50.26'!G48</f>
        <v>0</v>
      </c>
      <c r="AM57" s="375"/>
      <c r="AN57" s="376"/>
      <c r="AO57" s="318"/>
      <c r="AP57" s="341"/>
      <c r="AQ57" s="341"/>
      <c r="AR57" s="341"/>
      <c r="AS57" s="361" t="s">
        <v>20</v>
      </c>
      <c r="AT57" s="396">
        <f t="shared" si="34"/>
        <v>0</v>
      </c>
      <c r="AU57" s="385">
        <f>'50.21'!C48</f>
        <v>0</v>
      </c>
      <c r="AV57" s="385">
        <f>'50.21'!D48</f>
        <v>0</v>
      </c>
      <c r="AW57" s="396">
        <f t="shared" si="35"/>
        <v>0</v>
      </c>
      <c r="AX57" s="386">
        <f>'50.21'!F48</f>
        <v>0</v>
      </c>
      <c r="AY57" s="386">
        <f>'50.21'!G48</f>
        <v>0</v>
      </c>
      <c r="AZ57" s="375"/>
      <c r="BA57" s="376"/>
      <c r="BB57" s="318"/>
      <c r="BC57" s="341"/>
      <c r="BD57" s="341"/>
      <c r="BE57" s="341"/>
      <c r="BF57" s="361" t="s">
        <v>20</v>
      </c>
      <c r="BG57" s="396">
        <f t="shared" si="37"/>
        <v>0</v>
      </c>
      <c r="BH57" s="385">
        <f>'50.27'!C48</f>
        <v>0</v>
      </c>
      <c r="BI57" s="385">
        <f>'50.27'!D48</f>
        <v>0</v>
      </c>
      <c r="BJ57" s="396">
        <f t="shared" si="38"/>
        <v>0</v>
      </c>
      <c r="BK57" s="386">
        <f>'50.27'!F48</f>
        <v>0</v>
      </c>
      <c r="BL57" s="385">
        <f>'50.27'!G48</f>
        <v>0</v>
      </c>
      <c r="BM57" s="317"/>
      <c r="BN57" s="301"/>
      <c r="BO57" s="318"/>
      <c r="BP57" s="341"/>
      <c r="BQ57" s="341"/>
      <c r="BR57" s="341"/>
      <c r="BS57" s="361" t="s">
        <v>20</v>
      </c>
      <c r="BT57" s="396">
        <f t="shared" si="40"/>
        <v>0</v>
      </c>
      <c r="BU57" s="385">
        <f>'50.22'!C48</f>
        <v>0</v>
      </c>
      <c r="BV57" s="385">
        <f>'50.22'!D48</f>
        <v>0</v>
      </c>
      <c r="BW57" s="396">
        <f t="shared" si="41"/>
        <v>0</v>
      </c>
      <c r="BX57" s="385">
        <f>'50.22'!F48</f>
        <v>0</v>
      </c>
      <c r="BY57" s="385">
        <f>'50.22'!G48</f>
        <v>0</v>
      </c>
      <c r="BZ57" s="317"/>
      <c r="CA57" s="301"/>
      <c r="CB57" s="318"/>
      <c r="CC57" s="341"/>
      <c r="CD57" s="341"/>
      <c r="CE57" s="341"/>
      <c r="CF57" s="361" t="s">
        <v>20</v>
      </c>
      <c r="CG57" s="396">
        <f t="shared" si="43"/>
        <v>0</v>
      </c>
      <c r="CH57" s="385">
        <f>'50.25'!C48</f>
        <v>0</v>
      </c>
      <c r="CI57" s="385">
        <f>'50.25'!D48</f>
        <v>0</v>
      </c>
      <c r="CJ57" s="396">
        <f t="shared" si="44"/>
        <v>0</v>
      </c>
      <c r="CK57" s="386">
        <f>'50.25'!F48</f>
        <v>0</v>
      </c>
      <c r="CL57" s="386">
        <f>'50.25'!G48</f>
        <v>0</v>
      </c>
      <c r="CM57" s="317"/>
      <c r="CN57" s="301"/>
      <c r="CO57" s="318"/>
      <c r="CP57" s="341"/>
      <c r="CQ57" s="341"/>
      <c r="CR57" s="341"/>
      <c r="CS57" s="361" t="s">
        <v>20</v>
      </c>
      <c r="CT57" s="396">
        <f t="shared" si="46"/>
        <v>0</v>
      </c>
      <c r="CU57" s="385">
        <f>'50.24'!C48</f>
        <v>0</v>
      </c>
      <c r="CV57" s="385">
        <f>'50.24'!D48</f>
        <v>0</v>
      </c>
      <c r="CW57" s="396">
        <f t="shared" si="47"/>
        <v>0</v>
      </c>
      <c r="CX57" s="386">
        <f>'50.24'!F48</f>
        <v>0</v>
      </c>
      <c r="CY57" s="386">
        <f>'50.24'!G48</f>
        <v>0</v>
      </c>
      <c r="CZ57" s="317"/>
      <c r="DA57" s="301"/>
    </row>
    <row r="58" spans="1:105" ht="14">
      <c r="A58" s="330"/>
      <c r="B58" s="314"/>
      <c r="C58" s="347"/>
      <c r="D58" s="347"/>
      <c r="E58" s="347"/>
      <c r="F58" s="387" t="s">
        <v>21</v>
      </c>
      <c r="G58" s="388">
        <f>SUM(G46:G57)</f>
        <v>0</v>
      </c>
      <c r="H58" s="388">
        <f>SUM(H46:H57)</f>
        <v>0</v>
      </c>
      <c r="I58" s="389"/>
      <c r="J58" s="388">
        <f t="shared" ref="J58:L58" si="48">SUM(J46:J57)</f>
        <v>0</v>
      </c>
      <c r="K58" s="388">
        <f t="shared" si="48"/>
        <v>0</v>
      </c>
      <c r="L58" s="388">
        <f t="shared" si="48"/>
        <v>0</v>
      </c>
      <c r="M58" s="390"/>
      <c r="N58" s="391"/>
      <c r="O58" s="314"/>
      <c r="P58" s="347"/>
      <c r="Q58" s="347"/>
      <c r="R58" s="347"/>
      <c r="S58" s="387" t="s">
        <v>21</v>
      </c>
      <c r="T58" s="388">
        <f>SUM(T46:T57)</f>
        <v>0</v>
      </c>
      <c r="U58" s="388">
        <f>SUM(U46:U57)</f>
        <v>0</v>
      </c>
      <c r="V58" s="347"/>
      <c r="W58" s="388">
        <f>SUM(W46:W57)</f>
        <v>0</v>
      </c>
      <c r="X58" s="388">
        <f>SUM(X46:X57)</f>
        <v>0</v>
      </c>
      <c r="Y58" s="388">
        <f>SUM(Y46:Y57)</f>
        <v>0</v>
      </c>
      <c r="Z58" s="390"/>
      <c r="AA58" s="391"/>
      <c r="AB58" s="314"/>
      <c r="AC58" s="347"/>
      <c r="AD58" s="347"/>
      <c r="AE58" s="347"/>
      <c r="AF58" s="387" t="s">
        <v>21</v>
      </c>
      <c r="AG58" s="388">
        <f>SUM(AG46:AG57)</f>
        <v>0</v>
      </c>
      <c r="AH58" s="388">
        <f>SUM(AH46:AH57)</f>
        <v>0</v>
      </c>
      <c r="AI58" s="351"/>
      <c r="AJ58" s="388">
        <f>SUM(AJ46:AJ57)</f>
        <v>0</v>
      </c>
      <c r="AK58" s="388">
        <f>SUM(AK46:AK57)</f>
        <v>0</v>
      </c>
      <c r="AL58" s="388">
        <f>SUM(AL46:AL57)</f>
        <v>0</v>
      </c>
      <c r="AM58" s="390"/>
      <c r="AN58" s="391"/>
      <c r="AO58" s="314"/>
      <c r="AP58" s="347"/>
      <c r="AQ58" s="347"/>
      <c r="AR58" s="347"/>
      <c r="AS58" s="387" t="s">
        <v>21</v>
      </c>
      <c r="AT58" s="388">
        <f>SUM(AT46:AT57)</f>
        <v>0</v>
      </c>
      <c r="AU58" s="388">
        <f>SUM(AU46:AU57)</f>
        <v>0</v>
      </c>
      <c r="AV58" s="351"/>
      <c r="AW58" s="388">
        <f>SUM(AW46:AW57)</f>
        <v>0</v>
      </c>
      <c r="AX58" s="388">
        <f>SUM(AX46:AX57)</f>
        <v>0</v>
      </c>
      <c r="AY58" s="388">
        <f>SUM(AY46:AY57)</f>
        <v>0</v>
      </c>
      <c r="AZ58" s="390"/>
      <c r="BA58" s="391"/>
      <c r="BB58" s="314"/>
      <c r="BC58" s="347"/>
      <c r="BD58" s="347"/>
      <c r="BE58" s="347"/>
      <c r="BF58" s="387" t="s">
        <v>21</v>
      </c>
      <c r="BG58" s="388">
        <f>SUM(BG46:BG57)</f>
        <v>0</v>
      </c>
      <c r="BH58" s="388">
        <f>SUM(BH46:BH57)</f>
        <v>0</v>
      </c>
      <c r="BI58" s="351"/>
      <c r="BJ58" s="388">
        <f>SUM(BJ46:BJ57)</f>
        <v>0</v>
      </c>
      <c r="BK58" s="388">
        <f>SUM(BK46:BK57)</f>
        <v>0</v>
      </c>
      <c r="BL58" s="388">
        <f>SUM(BL46:BL57)</f>
        <v>0</v>
      </c>
      <c r="BM58" s="393"/>
      <c r="BN58" s="330"/>
      <c r="BO58" s="314"/>
      <c r="BP58" s="347"/>
      <c r="BQ58" s="347"/>
      <c r="BR58" s="347"/>
      <c r="BS58" s="387" t="s">
        <v>21</v>
      </c>
      <c r="BT58" s="388">
        <f>SUM(BT46:BT57)</f>
        <v>0</v>
      </c>
      <c r="BU58" s="388">
        <f>SUM(BU46:BU57)</f>
        <v>0</v>
      </c>
      <c r="BV58" s="351"/>
      <c r="BW58" s="388">
        <f>SUM(BW46:BW57)</f>
        <v>0</v>
      </c>
      <c r="BX58" s="388">
        <f>SUM(BX46:BX57)</f>
        <v>0</v>
      </c>
      <c r="BY58" s="388">
        <f>SUM(BY46:BY57)</f>
        <v>0</v>
      </c>
      <c r="BZ58" s="393"/>
      <c r="CA58" s="330"/>
      <c r="CB58" s="314"/>
      <c r="CC58" s="347"/>
      <c r="CD58" s="347"/>
      <c r="CE58" s="347"/>
      <c r="CF58" s="387" t="s">
        <v>21</v>
      </c>
      <c r="CG58" s="388">
        <f>SUM(CG46:CG57)</f>
        <v>0</v>
      </c>
      <c r="CH58" s="388">
        <f>SUM(CH46:CH57)</f>
        <v>0</v>
      </c>
      <c r="CI58" s="351"/>
      <c r="CJ58" s="388">
        <f>SUM(CJ46:CJ57)</f>
        <v>0</v>
      </c>
      <c r="CK58" s="388">
        <f>SUM(CK46:CK57)</f>
        <v>0</v>
      </c>
      <c r="CL58" s="388">
        <f>SUM(CL46:CL57)</f>
        <v>0</v>
      </c>
      <c r="CM58" s="393"/>
      <c r="CN58" s="330"/>
      <c r="CO58" s="314"/>
      <c r="CP58" s="347"/>
      <c r="CQ58" s="347"/>
      <c r="CR58" s="347"/>
      <c r="CS58" s="387" t="s">
        <v>21</v>
      </c>
      <c r="CT58" s="388">
        <f>SUM(CT46:CT57)</f>
        <v>0</v>
      </c>
      <c r="CU58" s="388">
        <f>SUM(CU46:CU57)</f>
        <v>0</v>
      </c>
      <c r="CV58" s="351"/>
      <c r="CW58" s="388">
        <f>SUM(CW46:CW57)</f>
        <v>0</v>
      </c>
      <c r="CX58" s="388">
        <f>SUM(CX46:CX57)</f>
        <v>0</v>
      </c>
      <c r="CY58" s="388">
        <f>SUM(CY46:CY57)</f>
        <v>0</v>
      </c>
      <c r="CZ58" s="393"/>
      <c r="DA58" s="330"/>
    </row>
    <row r="59" spans="1:105" ht="14">
      <c r="A59" s="307"/>
      <c r="B59" s="360"/>
      <c r="C59" s="341"/>
      <c r="D59" s="341"/>
      <c r="E59" s="341"/>
      <c r="F59" s="341"/>
      <c r="G59" s="374"/>
      <c r="H59" s="374"/>
      <c r="I59" s="374"/>
      <c r="J59" s="374"/>
      <c r="K59" s="374"/>
      <c r="L59" s="374"/>
      <c r="M59" s="373"/>
      <c r="N59" s="374"/>
      <c r="O59" s="360"/>
      <c r="P59" s="341"/>
      <c r="Q59" s="341"/>
      <c r="R59" s="341"/>
      <c r="S59" s="341"/>
      <c r="T59" s="380"/>
      <c r="U59" s="380"/>
      <c r="V59" s="380"/>
      <c r="W59" s="380"/>
      <c r="X59" s="380"/>
      <c r="Y59" s="380"/>
      <c r="Z59" s="373"/>
      <c r="AA59" s="379"/>
      <c r="AB59" s="360"/>
      <c r="AC59" s="341"/>
      <c r="AD59" s="341"/>
      <c r="AE59" s="341"/>
      <c r="AF59" s="341"/>
      <c r="AG59" s="381"/>
      <c r="AH59" s="381"/>
      <c r="AI59" s="381"/>
      <c r="AJ59" s="381"/>
      <c r="AK59" s="381"/>
      <c r="AL59" s="381"/>
      <c r="AM59" s="373"/>
      <c r="AN59" s="379"/>
      <c r="AO59" s="360"/>
      <c r="AP59" s="341"/>
      <c r="AQ59" s="341"/>
      <c r="AR59" s="341"/>
      <c r="AS59" s="341"/>
      <c r="AT59" s="381"/>
      <c r="AU59" s="381"/>
      <c r="AV59" s="381"/>
      <c r="AW59" s="381"/>
      <c r="AX59" s="381"/>
      <c r="AY59" s="381"/>
      <c r="AZ59" s="373"/>
      <c r="BA59" s="379"/>
      <c r="BB59" s="360"/>
      <c r="BC59" s="341"/>
      <c r="BD59" s="341"/>
      <c r="BE59" s="341"/>
      <c r="BF59" s="341"/>
      <c r="BG59" s="381"/>
      <c r="BH59" s="381"/>
      <c r="BI59" s="381"/>
      <c r="BJ59" s="381"/>
      <c r="BK59" s="381"/>
      <c r="BL59" s="381"/>
      <c r="BM59" s="367"/>
      <c r="BN59" s="307"/>
      <c r="BO59" s="360"/>
      <c r="BP59" s="341"/>
      <c r="BQ59" s="341"/>
      <c r="BR59" s="341"/>
      <c r="BS59" s="341"/>
      <c r="BT59" s="381"/>
      <c r="BU59" s="381"/>
      <c r="BV59" s="381"/>
      <c r="BW59" s="381"/>
      <c r="BX59" s="381"/>
      <c r="BY59" s="381"/>
      <c r="BZ59" s="367"/>
      <c r="CA59" s="307"/>
      <c r="CB59" s="360"/>
      <c r="CC59" s="341"/>
      <c r="CD59" s="341"/>
      <c r="CE59" s="341"/>
      <c r="CF59" s="341"/>
      <c r="CG59" s="381"/>
      <c r="CH59" s="381"/>
      <c r="CI59" s="381"/>
      <c r="CJ59" s="381"/>
      <c r="CK59" s="381"/>
      <c r="CL59" s="381"/>
      <c r="CM59" s="367"/>
      <c r="CN59" s="307"/>
      <c r="CO59" s="360"/>
      <c r="CP59" s="341"/>
      <c r="CQ59" s="341"/>
      <c r="CR59" s="341"/>
      <c r="CS59" s="341"/>
      <c r="CT59" s="381"/>
      <c r="CU59" s="381"/>
      <c r="CV59" s="381"/>
      <c r="CW59" s="381"/>
      <c r="CX59" s="381"/>
      <c r="CY59" s="381"/>
      <c r="CZ59" s="367"/>
      <c r="DA59" s="307"/>
    </row>
    <row r="60" spans="1:105" ht="14">
      <c r="A60" s="307"/>
      <c r="B60" s="360"/>
      <c r="C60" s="341"/>
      <c r="D60" s="341"/>
      <c r="E60" s="341"/>
      <c r="F60" s="341"/>
      <c r="G60" s="374"/>
      <c r="H60" s="374"/>
      <c r="I60" s="374"/>
      <c r="J60" s="374"/>
      <c r="K60" s="374"/>
      <c r="L60" s="374"/>
      <c r="M60" s="373"/>
      <c r="N60" s="374"/>
      <c r="O60" s="360"/>
      <c r="P60" s="341"/>
      <c r="Q60" s="341"/>
      <c r="R60" s="341"/>
      <c r="S60" s="341"/>
      <c r="T60" s="380"/>
      <c r="U60" s="380"/>
      <c r="V60" s="341"/>
      <c r="W60" s="380"/>
      <c r="X60" s="380"/>
      <c r="Y60" s="380"/>
      <c r="Z60" s="373"/>
      <c r="AA60" s="374"/>
      <c r="AB60" s="360"/>
      <c r="AC60" s="341"/>
      <c r="AD60" s="341"/>
      <c r="AE60" s="341"/>
      <c r="AF60" s="341"/>
      <c r="AG60" s="380"/>
      <c r="AH60" s="380"/>
      <c r="AI60" s="341"/>
      <c r="AJ60" s="380"/>
      <c r="AK60" s="380"/>
      <c r="AL60" s="380"/>
      <c r="AM60" s="373"/>
      <c r="AN60" s="374"/>
      <c r="AO60" s="360"/>
      <c r="AP60" s="341"/>
      <c r="AQ60" s="341"/>
      <c r="AR60" s="341"/>
      <c r="AS60" s="341"/>
      <c r="AT60" s="380"/>
      <c r="AU60" s="380"/>
      <c r="AV60" s="380"/>
      <c r="AW60" s="380"/>
      <c r="AX60" s="380"/>
      <c r="AY60" s="380"/>
      <c r="AZ60" s="373"/>
      <c r="BA60" s="374"/>
      <c r="BB60" s="360"/>
      <c r="BC60" s="341"/>
      <c r="BD60" s="341"/>
      <c r="BE60" s="341"/>
      <c r="BF60" s="341"/>
      <c r="BG60" s="380"/>
      <c r="BH60" s="380"/>
      <c r="BI60" s="341"/>
      <c r="BJ60" s="380"/>
      <c r="BK60" s="380"/>
      <c r="BL60" s="380"/>
      <c r="BM60" s="367"/>
      <c r="BN60" s="307"/>
      <c r="BO60" s="360"/>
      <c r="BP60" s="341"/>
      <c r="BQ60" s="341"/>
      <c r="BR60" s="341"/>
      <c r="BS60" s="341"/>
      <c r="BT60" s="380"/>
      <c r="BU60" s="380"/>
      <c r="BV60" s="341"/>
      <c r="BW60" s="380"/>
      <c r="BX60" s="380"/>
      <c r="BY60" s="380"/>
      <c r="BZ60" s="367"/>
      <c r="CA60" s="307"/>
      <c r="CB60" s="360"/>
      <c r="CC60" s="341"/>
      <c r="CD60" s="341"/>
      <c r="CE60" s="341"/>
      <c r="CF60" s="341"/>
      <c r="CG60" s="380"/>
      <c r="CH60" s="380"/>
      <c r="CI60" s="380"/>
      <c r="CJ60" s="380"/>
      <c r="CK60" s="380"/>
      <c r="CL60" s="380"/>
      <c r="CM60" s="367"/>
      <c r="CN60" s="307"/>
      <c r="CO60" s="360"/>
      <c r="CP60" s="341"/>
      <c r="CQ60" s="341"/>
      <c r="CR60" s="341"/>
      <c r="CS60" s="341"/>
      <c r="CT60" s="380"/>
      <c r="CU60" s="380"/>
      <c r="CV60" s="341"/>
      <c r="CW60" s="380"/>
      <c r="CX60" s="380"/>
      <c r="CY60" s="380"/>
      <c r="CZ60" s="367"/>
      <c r="DA60" s="307"/>
    </row>
    <row r="61" spans="1:105" ht="14">
      <c r="A61" s="301"/>
      <c r="B61" s="331"/>
      <c r="C61" s="397"/>
      <c r="D61" s="397"/>
      <c r="E61" s="397"/>
      <c r="F61" s="397"/>
      <c r="G61" s="397"/>
      <c r="H61" s="397"/>
      <c r="I61" s="397"/>
      <c r="J61" s="397"/>
      <c r="K61" s="397"/>
      <c r="L61" s="397"/>
      <c r="M61" s="398"/>
      <c r="N61" s="341"/>
      <c r="O61" s="318"/>
      <c r="P61" s="342"/>
      <c r="Q61" s="342"/>
      <c r="R61" s="342"/>
      <c r="S61" s="342"/>
      <c r="T61" s="342"/>
      <c r="U61" s="342"/>
      <c r="V61" s="342"/>
      <c r="W61" s="342"/>
      <c r="X61" s="342"/>
      <c r="Y61" s="342"/>
      <c r="Z61" s="367"/>
      <c r="AA61" s="307"/>
      <c r="AB61" s="331"/>
      <c r="AC61" s="397"/>
      <c r="AD61" s="397"/>
      <c r="AE61" s="397"/>
      <c r="AF61" s="397"/>
      <c r="AG61" s="397"/>
      <c r="AH61" s="397"/>
      <c r="AI61" s="397"/>
      <c r="AJ61" s="397"/>
      <c r="AK61" s="397"/>
      <c r="AL61" s="397"/>
      <c r="AM61" s="399"/>
      <c r="AN61" s="307"/>
      <c r="AO61" s="331"/>
      <c r="AP61" s="397"/>
      <c r="AQ61" s="397"/>
      <c r="AR61" s="397"/>
      <c r="AS61" s="397"/>
      <c r="AT61" s="397"/>
      <c r="AU61" s="397"/>
      <c r="AV61" s="397"/>
      <c r="AW61" s="397"/>
      <c r="AX61" s="397"/>
      <c r="AY61" s="397"/>
      <c r="AZ61" s="399"/>
      <c r="BA61" s="307"/>
      <c r="BB61" s="331"/>
      <c r="BC61" s="397"/>
      <c r="BD61" s="397"/>
      <c r="BE61" s="397"/>
      <c r="BF61" s="397"/>
      <c r="BG61" s="397"/>
      <c r="BH61" s="397"/>
      <c r="BI61" s="397"/>
      <c r="BJ61" s="397"/>
      <c r="BK61" s="397"/>
      <c r="BL61" s="397"/>
      <c r="BM61" s="400"/>
      <c r="BN61" s="301"/>
      <c r="BO61" s="331"/>
      <c r="BP61" s="397"/>
      <c r="BQ61" s="397"/>
      <c r="BR61" s="397"/>
      <c r="BS61" s="397"/>
      <c r="BT61" s="397"/>
      <c r="BU61" s="397"/>
      <c r="BV61" s="397"/>
      <c r="BW61" s="397"/>
      <c r="BX61" s="397"/>
      <c r="BY61" s="397"/>
      <c r="BZ61" s="400"/>
      <c r="CA61" s="301"/>
      <c r="CB61" s="331"/>
      <c r="CC61" s="397"/>
      <c r="CD61" s="397"/>
      <c r="CE61" s="397"/>
      <c r="CF61" s="397"/>
      <c r="CG61" s="397"/>
      <c r="CH61" s="397"/>
      <c r="CI61" s="397"/>
      <c r="CJ61" s="397"/>
      <c r="CK61" s="397"/>
      <c r="CL61" s="397"/>
      <c r="CM61" s="400"/>
      <c r="CN61" s="301"/>
      <c r="CO61" s="331"/>
      <c r="CP61" s="397"/>
      <c r="CQ61" s="397"/>
      <c r="CR61" s="397"/>
      <c r="CS61" s="397"/>
      <c r="CT61" s="397"/>
      <c r="CU61" s="397"/>
      <c r="CV61" s="397"/>
      <c r="CW61" s="397"/>
      <c r="CX61" s="397"/>
      <c r="CY61" s="397"/>
      <c r="CZ61" s="400"/>
      <c r="DA61" s="301"/>
    </row>
    <row r="62" spans="1:105" ht="14">
      <c r="A62" s="301"/>
      <c r="B62" s="315"/>
      <c r="C62" s="342"/>
      <c r="D62" s="342"/>
      <c r="E62" s="342"/>
      <c r="F62" s="401"/>
      <c r="G62" s="342"/>
      <c r="H62" s="342"/>
      <c r="I62" s="342"/>
      <c r="J62" s="342"/>
      <c r="K62" s="342"/>
      <c r="L62" s="342"/>
      <c r="M62" s="341"/>
      <c r="N62" s="341"/>
      <c r="O62" s="318"/>
      <c r="P62" s="342"/>
      <c r="Q62" s="342"/>
      <c r="R62" s="342"/>
      <c r="S62" s="342"/>
      <c r="T62" s="342"/>
      <c r="U62" s="342"/>
      <c r="V62" s="342"/>
      <c r="W62" s="342"/>
      <c r="X62" s="342"/>
      <c r="Y62" s="342"/>
      <c r="Z62" s="367"/>
      <c r="AA62" s="307"/>
      <c r="AB62" s="315"/>
      <c r="AC62" s="342"/>
      <c r="AD62" s="342"/>
      <c r="AE62" s="342"/>
      <c r="AF62" s="342"/>
      <c r="AG62" s="342"/>
      <c r="AH62" s="342"/>
      <c r="AI62" s="342"/>
      <c r="AJ62" s="342"/>
      <c r="AK62" s="342"/>
      <c r="AL62" s="342"/>
      <c r="AM62" s="340"/>
      <c r="AN62" s="307"/>
      <c r="AO62" s="315"/>
      <c r="AP62" s="342"/>
      <c r="AQ62" s="342"/>
      <c r="AR62" s="342"/>
      <c r="AS62" s="342"/>
      <c r="AT62" s="342"/>
      <c r="AU62" s="342"/>
      <c r="AV62" s="342"/>
      <c r="AW62" s="342"/>
      <c r="AX62" s="342"/>
      <c r="AY62" s="342"/>
      <c r="AZ62" s="340"/>
      <c r="BA62" s="307"/>
      <c r="BB62" s="315"/>
      <c r="BC62" s="342"/>
      <c r="BD62" s="342"/>
      <c r="BE62" s="342"/>
      <c r="BF62" s="342"/>
      <c r="BG62" s="342"/>
      <c r="BH62" s="342"/>
      <c r="BI62" s="342"/>
      <c r="BJ62" s="342"/>
      <c r="BK62" s="342"/>
      <c r="BL62" s="342"/>
      <c r="BM62" s="315"/>
      <c r="BN62" s="301"/>
      <c r="BO62" s="315"/>
      <c r="BP62" s="342"/>
      <c r="BQ62" s="342"/>
      <c r="BR62" s="342"/>
      <c r="BS62" s="342"/>
      <c r="BT62" s="342"/>
      <c r="BU62" s="342"/>
      <c r="BV62" s="342"/>
      <c r="BW62" s="342"/>
      <c r="BX62" s="342"/>
      <c r="BY62" s="342"/>
      <c r="BZ62" s="315"/>
      <c r="CA62" s="301"/>
      <c r="CB62" s="315"/>
      <c r="CC62" s="342"/>
      <c r="CD62" s="342"/>
      <c r="CE62" s="342"/>
      <c r="CF62" s="342"/>
      <c r="CG62" s="342"/>
      <c r="CH62" s="342"/>
      <c r="CI62" s="342"/>
      <c r="CJ62" s="342"/>
      <c r="CK62" s="342"/>
      <c r="CL62" s="342"/>
      <c r="CM62" s="315"/>
      <c r="CN62" s="301"/>
      <c r="CO62" s="315"/>
      <c r="CP62" s="342"/>
      <c r="CQ62" s="342"/>
      <c r="CR62" s="342"/>
      <c r="CS62" s="342"/>
      <c r="CT62" s="342"/>
      <c r="CU62" s="342"/>
      <c r="CV62" s="342"/>
      <c r="CW62" s="342"/>
      <c r="CX62" s="342"/>
      <c r="CY62" s="342"/>
      <c r="CZ62" s="315"/>
      <c r="DA62" s="301"/>
    </row>
    <row r="63" spans="1:105" ht="42">
      <c r="A63" s="301"/>
      <c r="B63" s="301"/>
      <c r="C63" s="301"/>
      <c r="D63" s="301"/>
      <c r="E63" s="301"/>
      <c r="F63" s="402" t="s">
        <v>206</v>
      </c>
      <c r="G63" s="403" t="s">
        <v>207</v>
      </c>
      <c r="H63" s="404"/>
      <c r="I63" s="301"/>
      <c r="J63" s="301"/>
      <c r="K63" s="301"/>
      <c r="L63" s="301"/>
      <c r="M63" s="307"/>
      <c r="N63" s="307"/>
      <c r="O63" s="318"/>
      <c r="P63" s="346" t="s">
        <v>208</v>
      </c>
      <c r="Q63" s="347"/>
      <c r="R63" s="347"/>
      <c r="S63" s="341"/>
      <c r="T63" s="341"/>
      <c r="U63" s="347" t="s">
        <v>209</v>
      </c>
      <c r="V63" s="347"/>
      <c r="W63" s="341"/>
      <c r="X63" s="341"/>
      <c r="Y63" s="347"/>
      <c r="Z63" s="367"/>
      <c r="AA63" s="307"/>
      <c r="AB63" s="301"/>
      <c r="AC63" s="301"/>
      <c r="AD63" s="301"/>
      <c r="AE63" s="301"/>
      <c r="AF63" s="301"/>
      <c r="AG63" s="301"/>
      <c r="AH63" s="301"/>
      <c r="AI63" s="301"/>
      <c r="AJ63" s="301"/>
      <c r="AK63" s="301"/>
      <c r="AL63" s="301"/>
      <c r="AM63" s="307"/>
      <c r="AN63" s="307"/>
      <c r="AO63" s="301"/>
      <c r="AP63" s="301"/>
      <c r="AQ63" s="301"/>
      <c r="AR63" s="301"/>
      <c r="AS63" s="301"/>
      <c r="AT63" s="301"/>
      <c r="AU63" s="301"/>
      <c r="AV63" s="301"/>
      <c r="AW63" s="301"/>
      <c r="AX63" s="301"/>
      <c r="AY63" s="301"/>
      <c r="AZ63" s="307"/>
      <c r="BA63" s="307"/>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row>
    <row r="64" spans="1:105" ht="70">
      <c r="A64" s="301"/>
      <c r="B64" s="301"/>
      <c r="C64" s="301"/>
      <c r="D64" s="301"/>
      <c r="E64" s="301"/>
      <c r="F64" s="405" t="s">
        <v>210</v>
      </c>
      <c r="G64" s="406"/>
      <c r="H64" s="407"/>
      <c r="I64" s="301"/>
      <c r="J64" s="301"/>
      <c r="K64" s="301"/>
      <c r="L64" s="301"/>
      <c r="M64" s="307"/>
      <c r="N64" s="307"/>
      <c r="O64" s="318"/>
      <c r="P64" s="341" t="s">
        <v>211</v>
      </c>
      <c r="Q64" s="341"/>
      <c r="R64" s="341"/>
      <c r="S64" s="341"/>
      <c r="T64" s="341"/>
      <c r="U64" s="341"/>
      <c r="V64" s="341"/>
      <c r="W64" s="341"/>
      <c r="X64" s="341"/>
      <c r="Y64" s="341"/>
      <c r="Z64" s="367"/>
      <c r="AA64" s="307"/>
      <c r="AB64" s="301"/>
      <c r="AC64" s="301"/>
      <c r="AD64" s="301"/>
      <c r="AE64" s="301"/>
      <c r="AF64" s="301"/>
      <c r="AG64" s="301"/>
      <c r="AH64" s="301"/>
      <c r="AI64" s="301"/>
      <c r="AJ64" s="301"/>
      <c r="AK64" s="301"/>
      <c r="AL64" s="301"/>
      <c r="AM64" s="307"/>
      <c r="AN64" s="307"/>
      <c r="AO64" s="301"/>
      <c r="AP64" s="301"/>
      <c r="AQ64" s="301"/>
      <c r="AR64" s="301"/>
      <c r="AS64" s="301"/>
      <c r="AT64" s="301"/>
      <c r="AU64" s="301"/>
      <c r="AV64" s="301"/>
      <c r="AW64" s="301"/>
      <c r="AX64" s="301"/>
      <c r="AY64" s="301"/>
      <c r="AZ64" s="307"/>
      <c r="BA64" s="307"/>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row>
    <row r="65" spans="1:105" ht="89.25" customHeight="1">
      <c r="A65" s="301"/>
      <c r="B65" s="301"/>
      <c r="C65" s="301"/>
      <c r="D65" s="301"/>
      <c r="E65" s="301"/>
      <c r="F65" s="405" t="s">
        <v>212</v>
      </c>
      <c r="G65" s="406"/>
      <c r="H65" s="407"/>
      <c r="I65" s="301"/>
      <c r="J65" s="301"/>
      <c r="K65" s="301"/>
      <c r="L65" s="301"/>
      <c r="M65" s="307"/>
      <c r="N65" s="307"/>
      <c r="O65" s="318"/>
      <c r="P65" s="354"/>
      <c r="Q65" s="354"/>
      <c r="R65" s="354"/>
      <c r="S65" s="355" t="str">
        <f>CONCATENATE("Figures grouped by Accident Year ending  ",F3)</f>
        <v>Figures grouped by Accident Year ending  0-Jan</v>
      </c>
      <c r="T65" s="408"/>
      <c r="U65" s="355" t="str">
        <f>CONCATENATE("Claim Payments recovered during ",$C$8)</f>
        <v>Claim Payments recovered during 1900</v>
      </c>
      <c r="V65" s="355" t="str">
        <f>CONCATENATE("Cumulative Recoveries from accident year to end of financial year ",$C$8)</f>
        <v>Cumulative Recoveries from accident year to end of financial year 1900</v>
      </c>
      <c r="W65" s="408"/>
      <c r="X65" s="355" t="str">
        <f>CONCATENATE("Case reserves on Non-Reinsurance recoveries outstanding at end of financial year ",$C$8)</f>
        <v>Case reserves on Non-Reinsurance recoveries outstanding at end of financial year 1900</v>
      </c>
      <c r="Y65" s="358"/>
      <c r="Z65" s="367"/>
      <c r="AA65" s="307"/>
      <c r="AB65" s="301"/>
      <c r="AC65" s="301"/>
      <c r="AD65" s="301"/>
      <c r="AE65" s="301"/>
      <c r="AF65" s="301"/>
      <c r="AG65" s="301"/>
      <c r="AH65" s="301"/>
      <c r="AI65" s="301"/>
      <c r="AJ65" s="301"/>
      <c r="AK65" s="301"/>
      <c r="AL65" s="301"/>
      <c r="AM65" s="307"/>
      <c r="AN65" s="307"/>
      <c r="AO65" s="301"/>
      <c r="AP65" s="301"/>
      <c r="AQ65" s="301"/>
      <c r="AR65" s="301"/>
      <c r="AS65" s="301"/>
      <c r="AT65" s="301"/>
      <c r="AU65" s="301"/>
      <c r="AV65" s="301"/>
      <c r="AW65" s="301"/>
      <c r="AX65" s="301"/>
      <c r="AY65" s="301"/>
      <c r="AZ65" s="307"/>
      <c r="BA65" s="307"/>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c r="CL65" s="301"/>
      <c r="CM65" s="301"/>
      <c r="CN65" s="301"/>
      <c r="CO65" s="301"/>
      <c r="CP65" s="301"/>
      <c r="CQ65" s="301"/>
      <c r="CR65" s="301"/>
      <c r="CS65" s="301"/>
      <c r="CT65" s="301"/>
      <c r="CU65" s="301"/>
      <c r="CV65" s="301"/>
      <c r="CW65" s="301"/>
      <c r="CX65" s="301"/>
      <c r="CY65" s="301"/>
      <c r="CZ65" s="301"/>
      <c r="DA65" s="301"/>
    </row>
    <row r="66" spans="1:105" ht="14">
      <c r="A66" s="301"/>
      <c r="B66" s="301"/>
      <c r="C66" s="301"/>
      <c r="D66" s="301"/>
      <c r="E66" s="301"/>
      <c r="F66" s="409" t="s">
        <v>21</v>
      </c>
      <c r="G66" s="410">
        <f>G64+G65</f>
        <v>0</v>
      </c>
      <c r="H66" s="411"/>
      <c r="I66" s="301"/>
      <c r="J66" s="301"/>
      <c r="K66" s="301"/>
      <c r="L66" s="301"/>
      <c r="M66" s="307"/>
      <c r="N66" s="307"/>
      <c r="O66" s="318"/>
      <c r="P66" s="341"/>
      <c r="Q66" s="341"/>
      <c r="R66" s="341"/>
      <c r="S66" s="361" t="s">
        <v>34</v>
      </c>
      <c r="T66" s="364"/>
      <c r="U66" s="362" t="s">
        <v>35</v>
      </c>
      <c r="V66" s="362" t="s">
        <v>200</v>
      </c>
      <c r="W66" s="364"/>
      <c r="X66" s="362" t="s">
        <v>37</v>
      </c>
      <c r="Y66" s="364"/>
      <c r="Z66" s="367"/>
      <c r="AA66" s="307"/>
      <c r="AB66" s="301"/>
      <c r="AC66" s="301"/>
      <c r="AD66" s="301"/>
      <c r="AE66" s="301"/>
      <c r="AF66" s="301"/>
      <c r="AG66" s="301"/>
      <c r="AH66" s="301"/>
      <c r="AI66" s="301"/>
      <c r="AJ66" s="301"/>
      <c r="AK66" s="301"/>
      <c r="AL66" s="301"/>
      <c r="AM66" s="307"/>
      <c r="AN66" s="307"/>
      <c r="AO66" s="301"/>
      <c r="AP66" s="301"/>
      <c r="AQ66" s="301"/>
      <c r="AR66" s="301"/>
      <c r="AS66" s="301"/>
      <c r="AT66" s="301"/>
      <c r="AU66" s="301"/>
      <c r="AV66" s="301"/>
      <c r="AW66" s="301"/>
      <c r="AX66" s="301"/>
      <c r="AY66" s="301"/>
      <c r="AZ66" s="307"/>
      <c r="BA66" s="307"/>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row>
    <row r="67" spans="1:105" ht="14">
      <c r="A67" s="301"/>
      <c r="B67" s="301"/>
      <c r="C67" s="301"/>
      <c r="D67" s="301"/>
      <c r="E67" s="301"/>
      <c r="F67" s="301"/>
      <c r="G67" s="301"/>
      <c r="H67" s="301"/>
      <c r="I67" s="301"/>
      <c r="J67" s="301"/>
      <c r="K67" s="301"/>
      <c r="L67" s="301"/>
      <c r="M67" s="307"/>
      <c r="N67" s="307"/>
      <c r="O67" s="318"/>
      <c r="P67" s="341"/>
      <c r="Q67" s="341"/>
      <c r="R67" s="341"/>
      <c r="S67" s="368"/>
      <c r="T67" s="371"/>
      <c r="U67" s="369" t="s">
        <v>19</v>
      </c>
      <c r="V67" s="369" t="s">
        <v>19</v>
      </c>
      <c r="W67" s="371"/>
      <c r="X67" s="369" t="s">
        <v>19</v>
      </c>
      <c r="Y67" s="371"/>
      <c r="Z67" s="367"/>
      <c r="AA67" s="307"/>
      <c r="AB67" s="301"/>
      <c r="AC67" s="301"/>
      <c r="AD67" s="301"/>
      <c r="AE67" s="301"/>
      <c r="AF67" s="301"/>
      <c r="AG67" s="301"/>
      <c r="AH67" s="301"/>
      <c r="AI67" s="301"/>
      <c r="AJ67" s="301"/>
      <c r="AK67" s="301"/>
      <c r="AL67" s="301"/>
      <c r="AM67" s="307"/>
      <c r="AN67" s="307"/>
      <c r="AO67" s="301"/>
      <c r="AP67" s="301"/>
      <c r="AQ67" s="301"/>
      <c r="AR67" s="301"/>
      <c r="AS67" s="301"/>
      <c r="AT67" s="301"/>
      <c r="AU67" s="301"/>
      <c r="AV67" s="301"/>
      <c r="AW67" s="301"/>
      <c r="AX67" s="301"/>
      <c r="AY67" s="301"/>
      <c r="AZ67" s="307"/>
      <c r="BA67" s="307"/>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row>
    <row r="68" spans="1:105" ht="70">
      <c r="A68" s="301"/>
      <c r="B68" s="301"/>
      <c r="C68" s="301"/>
      <c r="D68" s="478" t="s">
        <v>213</v>
      </c>
      <c r="E68" s="478"/>
      <c r="F68" s="478"/>
      <c r="G68" s="478"/>
      <c r="H68" s="412" t="s">
        <v>214</v>
      </c>
      <c r="I68" s="413"/>
      <c r="J68" s="414" t="s">
        <v>215</v>
      </c>
      <c r="K68" s="301"/>
      <c r="L68" s="301"/>
      <c r="M68" s="307"/>
      <c r="N68" s="307"/>
      <c r="O68" s="318"/>
      <c r="P68" s="341"/>
      <c r="Q68" s="341"/>
      <c r="R68" s="341"/>
      <c r="S68" s="361">
        <f>S46</f>
        <v>1900</v>
      </c>
      <c r="T68" s="415"/>
      <c r="U68" s="385">
        <f>'50.23'!C37</f>
        <v>0</v>
      </c>
      <c r="V68" s="385">
        <f>'50.23'!D37</f>
        <v>0</v>
      </c>
      <c r="W68" s="415"/>
      <c r="X68" s="385">
        <f>'50.23'!F37</f>
        <v>0</v>
      </c>
      <c r="Y68" s="415"/>
      <c r="Z68" s="367"/>
      <c r="AA68" s="307"/>
      <c r="AB68" s="301"/>
      <c r="AC68" s="301"/>
      <c r="AD68" s="301"/>
      <c r="AE68" s="301"/>
      <c r="AF68" s="301"/>
      <c r="AG68" s="301"/>
      <c r="AH68" s="301"/>
      <c r="AI68" s="301"/>
      <c r="AJ68" s="301"/>
      <c r="AK68" s="301"/>
      <c r="AL68" s="301"/>
      <c r="AM68" s="307"/>
      <c r="AN68" s="307"/>
      <c r="AO68" s="301"/>
      <c r="AP68" s="301"/>
      <c r="AQ68" s="301"/>
      <c r="AR68" s="301"/>
      <c r="AS68" s="301"/>
      <c r="AT68" s="301"/>
      <c r="AU68" s="301"/>
      <c r="AV68" s="301"/>
      <c r="AW68" s="301"/>
      <c r="AX68" s="301"/>
      <c r="AY68" s="301"/>
      <c r="AZ68" s="307"/>
      <c r="BA68" s="307"/>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1"/>
      <c r="CH68" s="301"/>
      <c r="CI68" s="301"/>
      <c r="CJ68" s="301"/>
      <c r="CK68" s="301"/>
      <c r="CL68" s="301"/>
      <c r="CM68" s="301"/>
      <c r="CN68" s="301"/>
      <c r="CO68" s="301"/>
      <c r="CP68" s="301"/>
      <c r="CQ68" s="301"/>
      <c r="CR68" s="301"/>
      <c r="CS68" s="301"/>
      <c r="CT68" s="301"/>
      <c r="CU68" s="301"/>
      <c r="CV68" s="301"/>
      <c r="CW68" s="301"/>
      <c r="CX68" s="301"/>
      <c r="CY68" s="301"/>
      <c r="CZ68" s="301"/>
      <c r="DA68" s="301"/>
    </row>
    <row r="69" spans="1:105" ht="14">
      <c r="A69" s="301"/>
      <c r="B69" s="301"/>
      <c r="C69" s="301"/>
      <c r="D69" s="479" t="s">
        <v>75</v>
      </c>
      <c r="E69" s="480"/>
      <c r="F69" s="480"/>
      <c r="G69" s="481"/>
      <c r="H69" s="416"/>
      <c r="I69" s="417"/>
      <c r="J69" s="418"/>
      <c r="K69" s="301"/>
      <c r="L69" s="301"/>
      <c r="M69" s="307"/>
      <c r="N69" s="307"/>
      <c r="O69" s="318"/>
      <c r="P69" s="342"/>
      <c r="Q69" s="342"/>
      <c r="R69" s="342"/>
      <c r="S69" s="361">
        <f t="shared" ref="S69:S77" si="49">S47</f>
        <v>1899</v>
      </c>
      <c r="T69" s="378"/>
      <c r="U69" s="385">
        <f>'50.23'!C38</f>
        <v>0</v>
      </c>
      <c r="V69" s="385">
        <f>'50.23'!D38</f>
        <v>0</v>
      </c>
      <c r="W69" s="378"/>
      <c r="X69" s="385">
        <f>'50.23'!F38</f>
        <v>0</v>
      </c>
      <c r="Y69" s="378"/>
      <c r="Z69" s="367"/>
      <c r="AA69" s="307"/>
      <c r="AB69" s="301"/>
      <c r="AC69" s="301"/>
      <c r="AD69" s="301"/>
      <c r="AE69" s="301"/>
      <c r="AF69" s="301"/>
      <c r="AG69" s="301"/>
      <c r="AH69" s="301"/>
      <c r="AI69" s="301"/>
      <c r="AJ69" s="301"/>
      <c r="AK69" s="301"/>
      <c r="AL69" s="301"/>
      <c r="AM69" s="307"/>
      <c r="AN69" s="307"/>
      <c r="AO69" s="301"/>
      <c r="AP69" s="301"/>
      <c r="AQ69" s="301"/>
      <c r="AR69" s="301"/>
      <c r="AS69" s="301"/>
      <c r="AT69" s="301"/>
      <c r="AU69" s="301"/>
      <c r="AV69" s="301"/>
      <c r="AW69" s="301"/>
      <c r="AX69" s="301"/>
      <c r="AY69" s="301"/>
      <c r="AZ69" s="307"/>
      <c r="BA69" s="307"/>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301"/>
      <c r="CE69" s="301"/>
      <c r="CF69" s="301"/>
      <c r="CG69" s="301"/>
      <c r="CH69" s="301"/>
      <c r="CI69" s="301"/>
      <c r="CJ69" s="301"/>
      <c r="CK69" s="301"/>
      <c r="CL69" s="301"/>
      <c r="CM69" s="301"/>
      <c r="CN69" s="301"/>
      <c r="CO69" s="301"/>
      <c r="CP69" s="301"/>
      <c r="CQ69" s="301"/>
      <c r="CR69" s="301"/>
      <c r="CS69" s="301"/>
      <c r="CT69" s="301"/>
      <c r="CU69" s="301"/>
      <c r="CV69" s="301"/>
      <c r="CW69" s="301"/>
      <c r="CX69" s="301"/>
      <c r="CY69" s="301"/>
      <c r="CZ69" s="301"/>
      <c r="DA69" s="301"/>
    </row>
    <row r="70" spans="1:105" ht="14">
      <c r="A70" s="301"/>
      <c r="B70" s="301"/>
      <c r="C70" s="301"/>
      <c r="D70" s="476" t="s">
        <v>78</v>
      </c>
      <c r="E70" s="476"/>
      <c r="F70" s="476"/>
      <c r="G70" s="476"/>
      <c r="H70" s="416"/>
      <c r="I70" s="417"/>
      <c r="J70" s="418"/>
      <c r="K70" s="301"/>
      <c r="L70" s="301"/>
      <c r="M70" s="307"/>
      <c r="N70" s="307"/>
      <c r="O70" s="318"/>
      <c r="P70" s="341"/>
      <c r="Q70" s="341"/>
      <c r="R70" s="341"/>
      <c r="S70" s="361">
        <f t="shared" si="49"/>
        <v>1898</v>
      </c>
      <c r="T70" s="380"/>
      <c r="U70" s="385">
        <f>'50.23'!C39</f>
        <v>0</v>
      </c>
      <c r="V70" s="385">
        <f>'50.23'!D39</f>
        <v>0</v>
      </c>
      <c r="W70" s="380"/>
      <c r="X70" s="385">
        <f>'50.23'!F39</f>
        <v>0</v>
      </c>
      <c r="Y70" s="380"/>
      <c r="Z70" s="367"/>
      <c r="AA70" s="307"/>
      <c r="AB70" s="301"/>
      <c r="AC70" s="301"/>
      <c r="AD70" s="301"/>
      <c r="AE70" s="301"/>
      <c r="AF70" s="301"/>
      <c r="AG70" s="301"/>
      <c r="AH70" s="301"/>
      <c r="AI70" s="301"/>
      <c r="AJ70" s="301"/>
      <c r="AK70" s="301"/>
      <c r="AL70" s="301"/>
      <c r="AM70" s="307"/>
      <c r="AN70" s="307"/>
      <c r="AO70" s="301"/>
      <c r="AP70" s="301"/>
      <c r="AQ70" s="301"/>
      <c r="AR70" s="301"/>
      <c r="AS70" s="301"/>
      <c r="AT70" s="301"/>
      <c r="AU70" s="301"/>
      <c r="AV70" s="301"/>
      <c r="AW70" s="301"/>
      <c r="AX70" s="301"/>
      <c r="AY70" s="301"/>
      <c r="AZ70" s="307"/>
      <c r="BA70" s="307"/>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c r="CN70" s="301"/>
      <c r="CO70" s="301"/>
      <c r="CP70" s="301"/>
      <c r="CQ70" s="301"/>
      <c r="CR70" s="301"/>
      <c r="CS70" s="301"/>
      <c r="CT70" s="301"/>
      <c r="CU70" s="301"/>
      <c r="CV70" s="301"/>
      <c r="CW70" s="301"/>
      <c r="CX70" s="301"/>
      <c r="CY70" s="301"/>
      <c r="CZ70" s="301"/>
      <c r="DA70" s="301"/>
    </row>
    <row r="71" spans="1:105" ht="14">
      <c r="A71" s="301"/>
      <c r="B71" s="301"/>
      <c r="C71" s="301"/>
      <c r="D71" s="476" t="s">
        <v>216</v>
      </c>
      <c r="E71" s="476"/>
      <c r="F71" s="476"/>
      <c r="G71" s="476"/>
      <c r="H71" s="416"/>
      <c r="I71" s="417"/>
      <c r="J71" s="418"/>
      <c r="K71" s="301"/>
      <c r="L71" s="301"/>
      <c r="M71" s="307"/>
      <c r="N71" s="307"/>
      <c r="O71" s="318"/>
      <c r="P71" s="341"/>
      <c r="Q71" s="341"/>
      <c r="R71" s="341"/>
      <c r="S71" s="361">
        <f t="shared" si="49"/>
        <v>1897</v>
      </c>
      <c r="T71" s="380"/>
      <c r="U71" s="385">
        <f>'50.23'!C40</f>
        <v>0</v>
      </c>
      <c r="V71" s="385">
        <f>'50.23'!D40</f>
        <v>0</v>
      </c>
      <c r="W71" s="380"/>
      <c r="X71" s="385">
        <f>'50.23'!F40</f>
        <v>0</v>
      </c>
      <c r="Y71" s="380"/>
      <c r="Z71" s="367"/>
      <c r="AA71" s="307"/>
      <c r="AB71" s="301"/>
      <c r="AC71" s="301"/>
      <c r="AD71" s="301"/>
      <c r="AE71" s="301"/>
      <c r="AF71" s="301"/>
      <c r="AG71" s="301"/>
      <c r="AH71" s="301"/>
      <c r="AI71" s="301"/>
      <c r="AJ71" s="301"/>
      <c r="AK71" s="301"/>
      <c r="AL71" s="301"/>
      <c r="AM71" s="307"/>
      <c r="AN71" s="307"/>
      <c r="AO71" s="301"/>
      <c r="AP71" s="301"/>
      <c r="AQ71" s="301"/>
      <c r="AR71" s="301"/>
      <c r="AS71" s="301"/>
      <c r="AT71" s="301"/>
      <c r="AU71" s="301"/>
      <c r="AV71" s="301"/>
      <c r="AW71" s="301"/>
      <c r="AX71" s="301"/>
      <c r="AY71" s="301"/>
      <c r="AZ71" s="307"/>
      <c r="BA71" s="307"/>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c r="CN71" s="301"/>
      <c r="CO71" s="301"/>
      <c r="CP71" s="301"/>
      <c r="CQ71" s="301"/>
      <c r="CR71" s="301"/>
      <c r="CS71" s="301"/>
      <c r="CT71" s="301"/>
      <c r="CU71" s="301"/>
      <c r="CV71" s="301"/>
      <c r="CW71" s="301"/>
      <c r="CX71" s="301"/>
      <c r="CY71" s="301"/>
      <c r="CZ71" s="301"/>
      <c r="DA71" s="301"/>
    </row>
    <row r="72" spans="1:105" ht="15" customHeight="1">
      <c r="A72" s="301"/>
      <c r="B72" s="301"/>
      <c r="C72" s="301"/>
      <c r="D72" s="479" t="s">
        <v>79</v>
      </c>
      <c r="E72" s="480"/>
      <c r="F72" s="480"/>
      <c r="G72" s="481"/>
      <c r="H72" s="416"/>
      <c r="I72" s="417"/>
      <c r="J72" s="418"/>
      <c r="K72" s="301"/>
      <c r="L72" s="301"/>
      <c r="M72" s="307"/>
      <c r="N72" s="307"/>
      <c r="O72" s="318"/>
      <c r="P72" s="341"/>
      <c r="Q72" s="341"/>
      <c r="R72" s="341"/>
      <c r="S72" s="361">
        <f t="shared" si="49"/>
        <v>1896</v>
      </c>
      <c r="T72" s="415"/>
      <c r="U72" s="385">
        <f>'50.23'!C41</f>
        <v>0</v>
      </c>
      <c r="V72" s="385">
        <f>'50.23'!D41</f>
        <v>0</v>
      </c>
      <c r="W72" s="415"/>
      <c r="X72" s="385">
        <f>'50.23'!F41</f>
        <v>0</v>
      </c>
      <c r="Y72" s="415"/>
      <c r="Z72" s="367"/>
      <c r="AA72" s="307"/>
      <c r="AB72" s="301"/>
      <c r="AC72" s="301"/>
      <c r="AD72" s="301"/>
      <c r="AE72" s="301"/>
      <c r="AF72" s="301"/>
      <c r="AG72" s="301"/>
      <c r="AH72" s="301"/>
      <c r="AI72" s="301"/>
      <c r="AJ72" s="301"/>
      <c r="AK72" s="301"/>
      <c r="AL72" s="301"/>
      <c r="AM72" s="307"/>
      <c r="AN72" s="307"/>
      <c r="AO72" s="301"/>
      <c r="AP72" s="301"/>
      <c r="AQ72" s="301"/>
      <c r="AR72" s="301"/>
      <c r="AS72" s="301"/>
      <c r="AT72" s="301"/>
      <c r="AU72" s="301"/>
      <c r="AV72" s="301"/>
      <c r="AW72" s="301"/>
      <c r="AX72" s="301"/>
      <c r="AY72" s="301"/>
      <c r="AZ72" s="307"/>
      <c r="BA72" s="307"/>
      <c r="BB72" s="301"/>
      <c r="BC72" s="301"/>
      <c r="BD72" s="301"/>
      <c r="BE72" s="301"/>
      <c r="BF72" s="301"/>
      <c r="BG72" s="301"/>
      <c r="BH72" s="301"/>
      <c r="BI72" s="301"/>
      <c r="BJ72" s="301"/>
      <c r="BK72" s="301"/>
      <c r="BL72" s="301"/>
      <c r="BM72" s="301"/>
      <c r="BN72" s="301"/>
      <c r="BO72" s="301"/>
      <c r="BP72" s="301"/>
      <c r="BQ72" s="301"/>
      <c r="BR72" s="301"/>
      <c r="BS72" s="301"/>
      <c r="BT72" s="301"/>
      <c r="BU72" s="301"/>
      <c r="BV72" s="301"/>
      <c r="BW72" s="301"/>
      <c r="BX72" s="301"/>
      <c r="BY72" s="301"/>
      <c r="BZ72" s="301"/>
      <c r="CA72" s="301"/>
      <c r="CB72" s="301"/>
      <c r="CC72" s="301"/>
      <c r="CD72" s="301"/>
      <c r="CE72" s="301"/>
      <c r="CF72" s="301"/>
      <c r="CG72" s="301"/>
      <c r="CH72" s="301"/>
      <c r="CI72" s="301"/>
      <c r="CJ72" s="301"/>
      <c r="CK72" s="301"/>
      <c r="CL72" s="301"/>
      <c r="CM72" s="301"/>
      <c r="CN72" s="301"/>
      <c r="CO72" s="301"/>
      <c r="CP72" s="301"/>
      <c r="CQ72" s="301"/>
      <c r="CR72" s="301"/>
      <c r="CS72" s="301"/>
      <c r="CT72" s="301"/>
      <c r="CU72" s="301"/>
      <c r="CV72" s="301"/>
      <c r="CW72" s="301"/>
      <c r="CX72" s="301"/>
      <c r="CY72" s="301"/>
      <c r="CZ72" s="301"/>
      <c r="DA72" s="301"/>
    </row>
    <row r="73" spans="1:105" ht="14">
      <c r="A73" s="301"/>
      <c r="B73" s="301"/>
      <c r="C73" s="301"/>
      <c r="D73" s="476" t="s">
        <v>74</v>
      </c>
      <c r="E73" s="476"/>
      <c r="F73" s="476"/>
      <c r="G73" s="476"/>
      <c r="H73" s="416"/>
      <c r="I73" s="417"/>
      <c r="J73" s="418"/>
      <c r="K73" s="301"/>
      <c r="L73" s="301"/>
      <c r="M73" s="307"/>
      <c r="N73" s="307"/>
      <c r="O73" s="318"/>
      <c r="P73" s="341"/>
      <c r="Q73" s="341"/>
      <c r="R73" s="341"/>
      <c r="S73" s="361">
        <f t="shared" si="49"/>
        <v>1895</v>
      </c>
      <c r="T73" s="415"/>
      <c r="U73" s="385">
        <f>'50.23'!C42</f>
        <v>0</v>
      </c>
      <c r="V73" s="385">
        <f>'50.23'!D42</f>
        <v>0</v>
      </c>
      <c r="W73" s="415"/>
      <c r="X73" s="385">
        <f>'50.23'!F42</f>
        <v>0</v>
      </c>
      <c r="Y73" s="415"/>
      <c r="Z73" s="367"/>
      <c r="AA73" s="307"/>
      <c r="AB73" s="301"/>
      <c r="AC73" s="301"/>
      <c r="AD73" s="301"/>
      <c r="AE73" s="301"/>
      <c r="AF73" s="301"/>
      <c r="AG73" s="301"/>
      <c r="AH73" s="301"/>
      <c r="AI73" s="301"/>
      <c r="AJ73" s="301"/>
      <c r="AK73" s="301"/>
      <c r="AL73" s="301"/>
      <c r="AM73" s="307"/>
      <c r="AN73" s="307"/>
      <c r="AO73" s="301"/>
      <c r="AP73" s="301"/>
      <c r="AQ73" s="301"/>
      <c r="AR73" s="301"/>
      <c r="AS73" s="301"/>
      <c r="AT73" s="301"/>
      <c r="AU73" s="301"/>
      <c r="AV73" s="301"/>
      <c r="AW73" s="301"/>
      <c r="AX73" s="301"/>
      <c r="AY73" s="301"/>
      <c r="AZ73" s="307"/>
      <c r="BA73" s="307"/>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1"/>
      <c r="BX73" s="301"/>
      <c r="BY73" s="301"/>
      <c r="BZ73" s="301"/>
      <c r="CA73" s="301"/>
      <c r="CB73" s="301"/>
      <c r="CC73" s="301"/>
      <c r="CD73" s="301"/>
      <c r="CE73" s="301"/>
      <c r="CF73" s="301"/>
      <c r="CG73" s="301"/>
      <c r="CH73" s="301"/>
      <c r="CI73" s="301"/>
      <c r="CJ73" s="301"/>
      <c r="CK73" s="301"/>
      <c r="CL73" s="301"/>
      <c r="CM73" s="301"/>
      <c r="CN73" s="301"/>
      <c r="CO73" s="301"/>
      <c r="CP73" s="301"/>
      <c r="CQ73" s="301"/>
      <c r="CR73" s="301"/>
      <c r="CS73" s="301"/>
      <c r="CT73" s="301"/>
      <c r="CU73" s="301"/>
      <c r="CV73" s="301"/>
      <c r="CW73" s="301"/>
      <c r="CX73" s="301"/>
      <c r="CY73" s="301"/>
      <c r="CZ73" s="301"/>
      <c r="DA73" s="301"/>
    </row>
    <row r="74" spans="1:105" ht="14">
      <c r="A74" s="301"/>
      <c r="B74" s="301"/>
      <c r="C74" s="301"/>
      <c r="D74" s="476" t="s">
        <v>77</v>
      </c>
      <c r="E74" s="476"/>
      <c r="F74" s="476"/>
      <c r="G74" s="476"/>
      <c r="H74" s="416"/>
      <c r="I74" s="417"/>
      <c r="J74" s="418"/>
      <c r="K74" s="301"/>
      <c r="L74" s="301"/>
      <c r="M74" s="307"/>
      <c r="N74" s="307"/>
      <c r="O74" s="318"/>
      <c r="P74" s="341"/>
      <c r="Q74" s="341"/>
      <c r="R74" s="341"/>
      <c r="S74" s="361">
        <f t="shared" si="49"/>
        <v>1894</v>
      </c>
      <c r="T74" s="415"/>
      <c r="U74" s="385">
        <f>'50.23'!C43</f>
        <v>0</v>
      </c>
      <c r="V74" s="385">
        <f>'50.23'!D43</f>
        <v>0</v>
      </c>
      <c r="W74" s="415"/>
      <c r="X74" s="385">
        <f>'50.23'!F43</f>
        <v>0</v>
      </c>
      <c r="Y74" s="415"/>
      <c r="Z74" s="367"/>
      <c r="AA74" s="307"/>
      <c r="AB74" s="301"/>
      <c r="AC74" s="301"/>
      <c r="AD74" s="301"/>
      <c r="AE74" s="301"/>
      <c r="AF74" s="301"/>
      <c r="AG74" s="301"/>
      <c r="AH74" s="301"/>
      <c r="AI74" s="301"/>
      <c r="AJ74" s="301"/>
      <c r="AK74" s="301"/>
      <c r="AL74" s="301"/>
      <c r="AM74" s="307"/>
      <c r="AN74" s="307"/>
      <c r="AO74" s="301"/>
      <c r="AP74" s="301"/>
      <c r="AQ74" s="301"/>
      <c r="AR74" s="301"/>
      <c r="AS74" s="301"/>
      <c r="AT74" s="301"/>
      <c r="AU74" s="301"/>
      <c r="AV74" s="301"/>
      <c r="AW74" s="301"/>
      <c r="AX74" s="301"/>
      <c r="AY74" s="301"/>
      <c r="AZ74" s="307"/>
      <c r="BA74" s="307"/>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1"/>
      <c r="CP74" s="301"/>
      <c r="CQ74" s="301"/>
      <c r="CR74" s="301"/>
      <c r="CS74" s="301"/>
      <c r="CT74" s="301"/>
      <c r="CU74" s="301"/>
      <c r="CV74" s="301"/>
      <c r="CW74" s="301"/>
      <c r="CX74" s="301"/>
      <c r="CY74" s="301"/>
      <c r="CZ74" s="301"/>
      <c r="DA74" s="301"/>
    </row>
    <row r="75" spans="1:105" ht="14">
      <c r="A75" s="301"/>
      <c r="B75" s="301"/>
      <c r="C75" s="301"/>
      <c r="D75" s="476" t="s">
        <v>76</v>
      </c>
      <c r="E75" s="476"/>
      <c r="F75" s="476"/>
      <c r="G75" s="476"/>
      <c r="H75" s="416"/>
      <c r="I75" s="417"/>
      <c r="J75" s="418"/>
      <c r="K75" s="301"/>
      <c r="L75" s="301"/>
      <c r="M75" s="307"/>
      <c r="N75" s="307"/>
      <c r="O75" s="318"/>
      <c r="P75" s="341"/>
      <c r="Q75" s="341"/>
      <c r="R75" s="341"/>
      <c r="S75" s="361">
        <f t="shared" si="49"/>
        <v>1893</v>
      </c>
      <c r="T75" s="415"/>
      <c r="U75" s="385">
        <f>'50.23'!C44</f>
        <v>0</v>
      </c>
      <c r="V75" s="385">
        <f>'50.23'!D44</f>
        <v>0</v>
      </c>
      <c r="W75" s="415"/>
      <c r="X75" s="385">
        <f>'50.23'!F44</f>
        <v>0</v>
      </c>
      <c r="Y75" s="415"/>
      <c r="Z75" s="367"/>
      <c r="AA75" s="307"/>
      <c r="AB75" s="301"/>
      <c r="AC75" s="301"/>
      <c r="AD75" s="301"/>
      <c r="AE75" s="301"/>
      <c r="AF75" s="301"/>
      <c r="AG75" s="301"/>
      <c r="AH75" s="301"/>
      <c r="AI75" s="301"/>
      <c r="AJ75" s="301"/>
      <c r="AK75" s="301"/>
      <c r="AL75" s="301"/>
      <c r="AM75" s="307"/>
      <c r="AN75" s="307"/>
      <c r="AO75" s="301"/>
      <c r="AP75" s="301"/>
      <c r="AQ75" s="301"/>
      <c r="AR75" s="301"/>
      <c r="AS75" s="301"/>
      <c r="AT75" s="301"/>
      <c r="AU75" s="301"/>
      <c r="AV75" s="301"/>
      <c r="AW75" s="301"/>
      <c r="AX75" s="301"/>
      <c r="AY75" s="301"/>
      <c r="AZ75" s="307"/>
      <c r="BA75" s="307"/>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c r="CB75" s="301"/>
      <c r="CC75" s="301"/>
      <c r="CD75" s="301"/>
      <c r="CE75" s="301"/>
      <c r="CF75" s="301"/>
      <c r="CG75" s="301"/>
      <c r="CH75" s="301"/>
      <c r="CI75" s="301"/>
      <c r="CJ75" s="301"/>
      <c r="CK75" s="301"/>
      <c r="CL75" s="301"/>
      <c r="CM75" s="301"/>
      <c r="CN75" s="301"/>
      <c r="CO75" s="301"/>
      <c r="CP75" s="301"/>
      <c r="CQ75" s="301"/>
      <c r="CR75" s="301"/>
      <c r="CS75" s="301"/>
      <c r="CT75" s="301"/>
      <c r="CU75" s="301"/>
      <c r="CV75" s="301"/>
      <c r="CW75" s="301"/>
      <c r="CX75" s="301"/>
      <c r="CY75" s="301"/>
      <c r="CZ75" s="301"/>
      <c r="DA75" s="301"/>
    </row>
    <row r="76" spans="1:105" ht="14">
      <c r="A76" s="301"/>
      <c r="B76" s="301"/>
      <c r="C76" s="301"/>
      <c r="D76" s="477" t="s">
        <v>21</v>
      </c>
      <c r="E76" s="477"/>
      <c r="F76" s="477"/>
      <c r="G76" s="477"/>
      <c r="H76" s="419"/>
      <c r="I76" s="420"/>
      <c r="J76" s="421"/>
      <c r="K76" s="301"/>
      <c r="L76" s="301"/>
      <c r="M76" s="307"/>
      <c r="N76" s="307"/>
      <c r="O76" s="318"/>
      <c r="P76" s="341"/>
      <c r="Q76" s="341"/>
      <c r="R76" s="341"/>
      <c r="S76" s="361">
        <f t="shared" si="49"/>
        <v>1892</v>
      </c>
      <c r="T76" s="415"/>
      <c r="U76" s="385">
        <f>'50.23'!C45</f>
        <v>0</v>
      </c>
      <c r="V76" s="385">
        <f>'50.23'!D45</f>
        <v>0</v>
      </c>
      <c r="W76" s="415"/>
      <c r="X76" s="385">
        <f>'50.23'!F45</f>
        <v>0</v>
      </c>
      <c r="Y76" s="415"/>
      <c r="Z76" s="367"/>
      <c r="AA76" s="307"/>
      <c r="AB76" s="301"/>
      <c r="AC76" s="301"/>
      <c r="AD76" s="301"/>
      <c r="AE76" s="301"/>
      <c r="AF76" s="301"/>
      <c r="AG76" s="301"/>
      <c r="AH76" s="301"/>
      <c r="AI76" s="301"/>
      <c r="AJ76" s="301"/>
      <c r="AK76" s="301"/>
      <c r="AL76" s="301"/>
      <c r="AM76" s="307"/>
      <c r="AN76" s="307"/>
      <c r="AO76" s="301"/>
      <c r="AP76" s="301"/>
      <c r="AQ76" s="301"/>
      <c r="AR76" s="301"/>
      <c r="AS76" s="301"/>
      <c r="AT76" s="301"/>
      <c r="AU76" s="301"/>
      <c r="AV76" s="301"/>
      <c r="AW76" s="301"/>
      <c r="AX76" s="301"/>
      <c r="AY76" s="301"/>
      <c r="AZ76" s="307"/>
      <c r="BA76" s="307"/>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row>
    <row r="77" spans="1:105" ht="14">
      <c r="A77" s="301"/>
      <c r="B77" s="301"/>
      <c r="C77" s="301"/>
      <c r="D77" s="301"/>
      <c r="E77" s="301"/>
      <c r="F77" s="301"/>
      <c r="G77" s="301"/>
      <c r="H77" s="301"/>
      <c r="I77" s="301"/>
      <c r="J77" s="301"/>
      <c r="K77" s="301"/>
      <c r="L77" s="301"/>
      <c r="M77" s="307"/>
      <c r="N77" s="307"/>
      <c r="O77" s="318"/>
      <c r="P77" s="341"/>
      <c r="Q77" s="341"/>
      <c r="R77" s="341"/>
      <c r="S77" s="361">
        <f t="shared" si="49"/>
        <v>1891</v>
      </c>
      <c r="T77" s="415"/>
      <c r="U77" s="385">
        <f>'50.23'!C46</f>
        <v>0</v>
      </c>
      <c r="V77" s="385">
        <f>'50.23'!D46</f>
        <v>0</v>
      </c>
      <c r="W77" s="415"/>
      <c r="X77" s="385">
        <f>'50.23'!F46</f>
        <v>0</v>
      </c>
      <c r="Y77" s="415"/>
      <c r="Z77" s="367"/>
      <c r="AA77" s="307"/>
      <c r="AB77" s="301"/>
      <c r="AC77" s="301"/>
      <c r="AD77" s="301"/>
      <c r="AE77" s="301"/>
      <c r="AF77" s="301"/>
      <c r="AG77" s="301"/>
      <c r="AH77" s="301"/>
      <c r="AI77" s="301"/>
      <c r="AJ77" s="301"/>
      <c r="AK77" s="301"/>
      <c r="AL77" s="301"/>
      <c r="AM77" s="307"/>
      <c r="AN77" s="307"/>
      <c r="AO77" s="301"/>
      <c r="AP77" s="301"/>
      <c r="AQ77" s="301"/>
      <c r="AR77" s="301"/>
      <c r="AS77" s="301"/>
      <c r="AT77" s="301"/>
      <c r="AU77" s="301"/>
      <c r="AV77" s="301"/>
      <c r="AW77" s="301"/>
      <c r="AX77" s="301"/>
      <c r="AY77" s="301"/>
      <c r="AZ77" s="307"/>
      <c r="BA77" s="307"/>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row>
    <row r="78" spans="1:105" ht="56">
      <c r="A78" s="301"/>
      <c r="B78" s="301"/>
      <c r="C78" s="301"/>
      <c r="D78" s="301"/>
      <c r="E78" s="301"/>
      <c r="F78" s="422" t="s">
        <v>217</v>
      </c>
      <c r="G78" s="423" t="s">
        <v>218</v>
      </c>
      <c r="H78" s="422" t="s">
        <v>219</v>
      </c>
      <c r="I78" s="422" t="s">
        <v>220</v>
      </c>
      <c r="J78" s="301"/>
      <c r="K78" s="301"/>
      <c r="L78" s="301"/>
      <c r="M78" s="307"/>
      <c r="N78" s="307"/>
      <c r="O78" s="318"/>
      <c r="P78" s="341"/>
      <c r="Q78" s="341"/>
      <c r="R78" s="341"/>
      <c r="S78" s="383" t="str">
        <f>CONCATENATE(S77-1," &amp; prior")</f>
        <v>1890 &amp; prior</v>
      </c>
      <c r="T78" s="415"/>
      <c r="U78" s="385">
        <f>'50.23'!C47</f>
        <v>0</v>
      </c>
      <c r="V78" s="385">
        <f>'50.23'!D47</f>
        <v>0</v>
      </c>
      <c r="W78" s="415"/>
      <c r="X78" s="385">
        <f>'50.23'!F47</f>
        <v>0</v>
      </c>
      <c r="Y78" s="415"/>
      <c r="Z78" s="367"/>
      <c r="AA78" s="307"/>
      <c r="AB78" s="301"/>
      <c r="AC78" s="301"/>
      <c r="AD78" s="301"/>
      <c r="AE78" s="301"/>
      <c r="AF78" s="301"/>
      <c r="AG78" s="301"/>
      <c r="AH78" s="301"/>
      <c r="AI78" s="301"/>
      <c r="AJ78" s="301"/>
      <c r="AK78" s="301"/>
      <c r="AL78" s="301"/>
      <c r="AM78" s="307"/>
      <c r="AN78" s="307"/>
      <c r="AO78" s="301"/>
      <c r="AP78" s="301"/>
      <c r="AQ78" s="301"/>
      <c r="AR78" s="301"/>
      <c r="AS78" s="301"/>
      <c r="AT78" s="301"/>
      <c r="AU78" s="301"/>
      <c r="AV78" s="301"/>
      <c r="AW78" s="301"/>
      <c r="AX78" s="301"/>
      <c r="AY78" s="301"/>
      <c r="AZ78" s="307"/>
      <c r="BA78" s="307"/>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row>
    <row r="79" spans="1:105" ht="14">
      <c r="A79" s="301"/>
      <c r="B79" s="301"/>
      <c r="C79" s="301"/>
      <c r="D79" s="301"/>
      <c r="E79" s="301"/>
      <c r="F79" s="424">
        <f>G4</f>
        <v>1900</v>
      </c>
      <c r="G79" s="425"/>
      <c r="H79" s="425"/>
      <c r="I79" s="426">
        <f>G79-H79</f>
        <v>0</v>
      </c>
      <c r="J79" s="301"/>
      <c r="K79" s="301"/>
      <c r="L79" s="301"/>
      <c r="M79" s="307"/>
      <c r="N79" s="307"/>
      <c r="O79" s="318"/>
      <c r="P79" s="341"/>
      <c r="Q79" s="341"/>
      <c r="R79" s="341"/>
      <c r="S79" s="383" t="s">
        <v>20</v>
      </c>
      <c r="T79" s="415"/>
      <c r="U79" s="385">
        <f>'50.23'!C48</f>
        <v>0</v>
      </c>
      <c r="V79" s="385">
        <f>'50.23'!D48</f>
        <v>0</v>
      </c>
      <c r="W79" s="415"/>
      <c r="X79" s="385">
        <f>'50.23'!F48</f>
        <v>0</v>
      </c>
      <c r="Y79" s="415"/>
      <c r="Z79" s="367"/>
      <c r="AA79" s="307"/>
      <c r="AB79" s="301"/>
      <c r="AC79" s="301"/>
      <c r="AD79" s="301"/>
      <c r="AE79" s="301"/>
      <c r="AF79" s="301"/>
      <c r="AG79" s="301"/>
      <c r="AH79" s="301"/>
      <c r="AI79" s="301"/>
      <c r="AJ79" s="301"/>
      <c r="AK79" s="301"/>
      <c r="AL79" s="301"/>
      <c r="AM79" s="307"/>
      <c r="AN79" s="307"/>
      <c r="AO79" s="301"/>
      <c r="AP79" s="301"/>
      <c r="AQ79" s="301"/>
      <c r="AR79" s="301"/>
      <c r="AS79" s="301"/>
      <c r="AT79" s="301"/>
      <c r="AU79" s="301"/>
      <c r="AV79" s="301"/>
      <c r="AW79" s="301"/>
      <c r="AX79" s="301"/>
      <c r="AY79" s="301"/>
      <c r="AZ79" s="307"/>
      <c r="BA79" s="307"/>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row>
    <row r="80" spans="1:105" ht="14">
      <c r="A80" s="301"/>
      <c r="B80" s="301"/>
      <c r="C80" s="301"/>
      <c r="D80" s="301"/>
      <c r="E80" s="301"/>
      <c r="F80" s="301"/>
      <c r="G80" s="301"/>
      <c r="H80" s="301"/>
      <c r="I80" s="301"/>
      <c r="J80" s="301"/>
      <c r="K80" s="301"/>
      <c r="L80" s="301"/>
      <c r="M80" s="307"/>
      <c r="N80" s="307"/>
      <c r="O80" s="318"/>
      <c r="P80" s="341"/>
      <c r="Q80" s="341"/>
      <c r="R80" s="341"/>
      <c r="S80" s="383" t="s">
        <v>221</v>
      </c>
      <c r="T80" s="415"/>
      <c r="U80" s="396">
        <f>SUM(U68:U79)</f>
        <v>0</v>
      </c>
      <c r="V80" s="415"/>
      <c r="W80" s="415"/>
      <c r="X80" s="396">
        <f>SUM(X68:X79)</f>
        <v>0</v>
      </c>
      <c r="Y80" s="415"/>
      <c r="Z80" s="367"/>
      <c r="AA80" s="307"/>
      <c r="AB80" s="301"/>
      <c r="AC80" s="301"/>
      <c r="AD80" s="301"/>
      <c r="AE80" s="301"/>
      <c r="AF80" s="301"/>
      <c r="AG80" s="301"/>
      <c r="AH80" s="301"/>
      <c r="AI80" s="301"/>
      <c r="AJ80" s="301"/>
      <c r="AK80" s="301"/>
      <c r="AL80" s="301"/>
      <c r="AM80" s="307"/>
      <c r="AN80" s="307"/>
      <c r="AO80" s="301"/>
      <c r="AP80" s="301"/>
      <c r="AQ80" s="301"/>
      <c r="AR80" s="301"/>
      <c r="AS80" s="301"/>
      <c r="AT80" s="301"/>
      <c r="AU80" s="301"/>
      <c r="AV80" s="301"/>
      <c r="AW80" s="301"/>
      <c r="AX80" s="301"/>
      <c r="AY80" s="301"/>
      <c r="AZ80" s="307"/>
      <c r="BA80" s="307"/>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row>
    <row r="81" spans="1:105" ht="14">
      <c r="A81" s="301"/>
      <c r="B81" s="301"/>
      <c r="C81" s="301"/>
      <c r="D81" s="301"/>
      <c r="E81" s="301"/>
      <c r="F81" s="301"/>
      <c r="G81" s="301"/>
      <c r="H81" s="301"/>
      <c r="I81" s="301"/>
      <c r="J81" s="301"/>
      <c r="K81" s="301"/>
      <c r="L81" s="301"/>
      <c r="M81" s="307"/>
      <c r="N81" s="307"/>
      <c r="O81" s="318"/>
      <c r="P81" s="341"/>
      <c r="Q81" s="341"/>
      <c r="R81" s="341"/>
      <c r="S81" s="427"/>
      <c r="T81" s="415"/>
      <c r="U81" s="415"/>
      <c r="V81" s="415"/>
      <c r="W81" s="415"/>
      <c r="X81" s="415"/>
      <c r="Y81" s="415"/>
      <c r="Z81" s="367"/>
      <c r="AA81" s="307"/>
      <c r="AB81" s="301"/>
      <c r="AC81" s="301"/>
      <c r="AD81" s="301"/>
      <c r="AE81" s="301"/>
      <c r="AF81" s="301"/>
      <c r="AG81" s="301"/>
      <c r="AH81" s="301"/>
      <c r="AI81" s="301"/>
      <c r="AJ81" s="301"/>
      <c r="AK81" s="301"/>
      <c r="AL81" s="301"/>
      <c r="AM81" s="307"/>
      <c r="AN81" s="307"/>
      <c r="AO81" s="301"/>
      <c r="AP81" s="301"/>
      <c r="AQ81" s="301"/>
      <c r="AR81" s="301"/>
      <c r="AS81" s="301"/>
      <c r="AT81" s="301"/>
      <c r="AU81" s="301"/>
      <c r="AV81" s="301"/>
      <c r="AW81" s="301"/>
      <c r="AX81" s="301"/>
      <c r="AY81" s="301"/>
      <c r="AZ81" s="307"/>
      <c r="BA81" s="307"/>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301"/>
      <c r="CC81" s="301"/>
      <c r="CD81" s="301"/>
      <c r="CE81" s="301"/>
      <c r="CF81" s="301"/>
      <c r="CG81" s="301"/>
      <c r="CH81" s="301"/>
      <c r="CI81" s="301"/>
      <c r="CJ81" s="301"/>
      <c r="CK81" s="301"/>
      <c r="CL81" s="301"/>
      <c r="CM81" s="301"/>
      <c r="CN81" s="301"/>
      <c r="CO81" s="301"/>
      <c r="CP81" s="301"/>
      <c r="CQ81" s="301"/>
      <c r="CR81" s="301"/>
      <c r="CS81" s="301"/>
      <c r="CT81" s="301"/>
      <c r="CU81" s="301"/>
      <c r="CV81" s="301"/>
      <c r="CW81" s="301"/>
      <c r="CX81" s="301"/>
      <c r="CY81" s="301"/>
      <c r="CZ81" s="301"/>
      <c r="DA81" s="301"/>
    </row>
    <row r="82" spans="1:105" ht="14">
      <c r="A82" s="301"/>
      <c r="B82" s="301"/>
      <c r="C82" s="301"/>
      <c r="D82" s="301"/>
      <c r="E82" s="301"/>
      <c r="F82" s="301"/>
      <c r="G82" s="301"/>
      <c r="H82" s="301"/>
      <c r="I82" s="301"/>
      <c r="J82" s="301"/>
      <c r="K82" s="301"/>
      <c r="L82" s="301"/>
      <c r="M82" s="307"/>
      <c r="N82" s="307"/>
      <c r="O82" s="331"/>
      <c r="P82" s="428"/>
      <c r="Q82" s="428"/>
      <c r="R82" s="428"/>
      <c r="S82" s="428"/>
      <c r="T82" s="429"/>
      <c r="U82" s="429"/>
      <c r="V82" s="429"/>
      <c r="W82" s="429"/>
      <c r="X82" s="429"/>
      <c r="Y82" s="429"/>
      <c r="Z82" s="399"/>
      <c r="AA82" s="307"/>
      <c r="AB82" s="301"/>
      <c r="AC82" s="301"/>
      <c r="AD82" s="301"/>
      <c r="AE82" s="301"/>
      <c r="AF82" s="301"/>
      <c r="AG82" s="301"/>
      <c r="AH82" s="301"/>
      <c r="AI82" s="301"/>
      <c r="AJ82" s="301"/>
      <c r="AK82" s="301"/>
      <c r="AL82" s="301"/>
      <c r="AM82" s="307"/>
      <c r="AN82" s="307"/>
      <c r="AO82" s="301"/>
      <c r="AP82" s="301"/>
      <c r="AQ82" s="301"/>
      <c r="AR82" s="301"/>
      <c r="AS82" s="301"/>
      <c r="AT82" s="301"/>
      <c r="AU82" s="301"/>
      <c r="AV82" s="301"/>
      <c r="AW82" s="301"/>
      <c r="AX82" s="301"/>
      <c r="AY82" s="301"/>
      <c r="AZ82" s="307"/>
      <c r="BA82" s="307"/>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c r="CN82" s="301"/>
      <c r="CO82" s="301"/>
      <c r="CP82" s="301"/>
      <c r="CQ82" s="301"/>
      <c r="CR82" s="301"/>
      <c r="CS82" s="301"/>
      <c r="CT82" s="301"/>
      <c r="CU82" s="301"/>
      <c r="CV82" s="301"/>
      <c r="CW82" s="301"/>
      <c r="CX82" s="301"/>
      <c r="CY82" s="301"/>
      <c r="CZ82" s="301"/>
      <c r="DA82" s="301"/>
    </row>
    <row r="83" spans="1:105" ht="14">
      <c r="A83" s="301"/>
      <c r="B83" s="301"/>
      <c r="C83" s="301"/>
      <c r="D83" s="301"/>
      <c r="E83" s="301"/>
      <c r="F83" s="301"/>
      <c r="G83" s="301"/>
      <c r="H83" s="301"/>
      <c r="I83" s="301"/>
      <c r="J83" s="301"/>
      <c r="K83" s="301"/>
      <c r="L83" s="301"/>
      <c r="M83" s="307"/>
      <c r="N83" s="307"/>
      <c r="O83" s="301"/>
      <c r="P83" s="341"/>
      <c r="Q83" s="341"/>
      <c r="R83" s="341"/>
      <c r="S83" s="341"/>
      <c r="T83" s="415"/>
      <c r="U83" s="415"/>
      <c r="V83" s="415"/>
      <c r="W83" s="415"/>
      <c r="X83" s="415"/>
      <c r="Y83" s="415"/>
      <c r="Z83" s="307"/>
      <c r="AA83" s="307"/>
      <c r="AB83" s="301"/>
      <c r="AC83" s="301"/>
      <c r="AD83" s="301"/>
      <c r="AE83" s="301"/>
      <c r="AF83" s="301"/>
      <c r="AG83" s="301"/>
      <c r="AH83" s="301"/>
      <c r="AI83" s="301"/>
      <c r="AJ83" s="301"/>
      <c r="AK83" s="301"/>
      <c r="AL83" s="301"/>
      <c r="AM83" s="307"/>
      <c r="AN83" s="307"/>
      <c r="AO83" s="301"/>
      <c r="AP83" s="301"/>
      <c r="AQ83" s="301"/>
      <c r="AR83" s="301"/>
      <c r="AS83" s="301"/>
      <c r="AT83" s="301"/>
      <c r="AU83" s="301"/>
      <c r="AV83" s="301"/>
      <c r="AW83" s="301"/>
      <c r="AX83" s="301"/>
      <c r="AY83" s="301"/>
      <c r="AZ83" s="307"/>
      <c r="BA83" s="307"/>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row>
    <row r="84" spans="1:105" ht="14">
      <c r="A84" s="301"/>
      <c r="B84" s="301"/>
      <c r="C84" s="301"/>
      <c r="D84" s="301"/>
      <c r="E84" s="301"/>
      <c r="F84" s="301"/>
      <c r="G84" s="301"/>
      <c r="H84" s="301"/>
      <c r="I84" s="301"/>
      <c r="J84" s="301"/>
      <c r="K84" s="301"/>
      <c r="L84" s="301"/>
      <c r="M84" s="307"/>
      <c r="N84" s="307"/>
      <c r="O84" s="301"/>
      <c r="P84" s="341"/>
      <c r="Q84" s="341"/>
      <c r="R84" s="341"/>
      <c r="S84" s="341"/>
      <c r="T84" s="380"/>
      <c r="U84" s="380"/>
      <c r="V84" s="341"/>
      <c r="W84" s="380"/>
      <c r="X84" s="380"/>
      <c r="Y84" s="380"/>
      <c r="Z84" s="307"/>
      <c r="AA84" s="307"/>
      <c r="AB84" s="301"/>
      <c r="AC84" s="301"/>
      <c r="AD84" s="301"/>
      <c r="AE84" s="301"/>
      <c r="AF84" s="301"/>
      <c r="AG84" s="301"/>
      <c r="AH84" s="301"/>
      <c r="AI84" s="301"/>
      <c r="AJ84" s="301"/>
      <c r="AK84" s="301"/>
      <c r="AL84" s="301"/>
      <c r="AM84" s="307"/>
      <c r="AN84" s="307"/>
      <c r="AO84" s="301"/>
      <c r="AP84" s="301"/>
      <c r="AQ84" s="301"/>
      <c r="AR84" s="301"/>
      <c r="AS84" s="301"/>
      <c r="AT84" s="301"/>
      <c r="AU84" s="301"/>
      <c r="AV84" s="301"/>
      <c r="AW84" s="301"/>
      <c r="AX84" s="301"/>
      <c r="AY84" s="301"/>
      <c r="AZ84" s="307"/>
      <c r="BA84" s="307"/>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c r="CN84" s="301"/>
      <c r="CO84" s="301"/>
      <c r="CP84" s="301"/>
      <c r="CQ84" s="301"/>
      <c r="CR84" s="301"/>
      <c r="CS84" s="301"/>
      <c r="CT84" s="301"/>
      <c r="CU84" s="301"/>
      <c r="CV84" s="301"/>
      <c r="CW84" s="301"/>
      <c r="CX84" s="301"/>
      <c r="CY84" s="301"/>
      <c r="CZ84" s="301"/>
      <c r="DA84" s="301"/>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A84"/>
  <sheetViews>
    <sheetView zoomScale="80" zoomScaleNormal="80" workbookViewId="0">
      <selection activeCell="A10" sqref="A10:J10"/>
    </sheetView>
  </sheetViews>
  <sheetFormatPr defaultColWidth="0" defaultRowHeight="12.5" zeroHeight="1"/>
  <cols>
    <col min="1" max="1" width="10.69921875" style="433" customWidth="1"/>
    <col min="2" max="2" width="3.796875" style="433" customWidth="1"/>
    <col min="3" max="3" width="10.69921875" style="433" customWidth="1"/>
    <col min="4" max="4" width="16.19921875" style="433" customWidth="1"/>
    <col min="5" max="5" width="10.69921875" style="433" customWidth="1"/>
    <col min="6" max="6" width="17.796875" style="433" customWidth="1"/>
    <col min="7" max="7" width="10.69921875" style="433" customWidth="1"/>
    <col min="8" max="8" width="16.19921875" style="433" customWidth="1"/>
    <col min="9" max="9" width="17" style="433" bestFit="1" customWidth="1"/>
    <col min="10" max="10" width="10.69921875" style="433" customWidth="1"/>
    <col min="11" max="11" width="16.69921875" style="433" bestFit="1" customWidth="1"/>
    <col min="12" max="12" width="18.5" style="433" customWidth="1"/>
    <col min="13" max="13" width="3.5" style="433" customWidth="1"/>
    <col min="14" max="14" width="6.69921875" style="433" customWidth="1"/>
    <col min="15" max="15" width="3.5" style="433" customWidth="1"/>
    <col min="16" max="16" width="16.19921875" style="433" customWidth="1"/>
    <col min="17" max="18" width="10.69921875" style="433" customWidth="1"/>
    <col min="19" max="19" width="13.5" style="433" customWidth="1"/>
    <col min="20" max="20" width="10.69921875" style="433" customWidth="1"/>
    <col min="21" max="21" width="23.296875" style="433" customWidth="1"/>
    <col min="22" max="22" width="15.19921875" style="433" customWidth="1"/>
    <col min="23" max="23" width="13.5" style="433" customWidth="1"/>
    <col min="24" max="24" width="16.69921875" style="433" bestFit="1" customWidth="1"/>
    <col min="25" max="25" width="19.19921875" style="433" bestFit="1" customWidth="1"/>
    <col min="26" max="26" width="5.19921875" style="433" customWidth="1"/>
    <col min="27" max="27" width="5.796875" style="433" customWidth="1"/>
    <col min="28" max="28" width="5.296875" style="433" customWidth="1"/>
    <col min="29" max="32" width="10.69921875" style="433" customWidth="1"/>
    <col min="33" max="33" width="13.5" style="433" customWidth="1"/>
    <col min="34" max="34" width="14.5" style="433" customWidth="1"/>
    <col min="35" max="35" width="13.796875" style="433" customWidth="1"/>
    <col min="36" max="36" width="13.296875" style="433" customWidth="1"/>
    <col min="37" max="37" width="16.69921875" style="433" bestFit="1" customWidth="1"/>
    <col min="38" max="38" width="14.796875" style="433" bestFit="1" customWidth="1"/>
    <col min="39" max="39" width="5.296875" style="433" customWidth="1"/>
    <col min="40" max="40" width="6" style="433" customWidth="1"/>
    <col min="41" max="41" width="5.69921875" style="433" customWidth="1"/>
    <col min="42" max="45" width="10.69921875" style="433" customWidth="1"/>
    <col min="46" max="46" width="13.5" style="433" customWidth="1"/>
    <col min="47" max="47" width="14.5" style="433" customWidth="1"/>
    <col min="48" max="48" width="13.796875" style="433" customWidth="1"/>
    <col min="49" max="50" width="13.296875" style="433" customWidth="1"/>
    <col min="51" max="51" width="12.296875" style="433" customWidth="1"/>
    <col min="52" max="52" width="6.69921875" style="433" customWidth="1"/>
    <col min="53" max="53" width="5.296875" style="433" customWidth="1"/>
    <col min="54" max="54" width="4.19921875" style="433" customWidth="1"/>
    <col min="55" max="58" width="10.69921875" style="433" customWidth="1"/>
    <col min="59" max="59" width="13.5" style="433" customWidth="1"/>
    <col min="60" max="60" width="14.5" style="433" customWidth="1"/>
    <col min="61" max="61" width="13.796875" style="433" customWidth="1"/>
    <col min="62" max="63" width="13.296875" style="433" customWidth="1"/>
    <col min="64" max="64" width="14.796875" style="433" bestFit="1" customWidth="1"/>
    <col min="65" max="65" width="4.69921875" style="433" customWidth="1"/>
    <col min="66" max="66" width="10.69921875" style="433" customWidth="1"/>
    <col min="67" max="67" width="4.19921875" style="433" customWidth="1"/>
    <col min="68" max="71" width="10.69921875" style="433" customWidth="1"/>
    <col min="72" max="72" width="13.5" style="433" customWidth="1"/>
    <col min="73" max="73" width="14.5" style="433" customWidth="1"/>
    <col min="74" max="74" width="13.796875" style="433" customWidth="1"/>
    <col min="75" max="75" width="13.296875" style="433" customWidth="1"/>
    <col min="76" max="76" width="16.69921875" style="433" bestFit="1" customWidth="1"/>
    <col min="77" max="77" width="14.796875" style="433" bestFit="1" customWidth="1"/>
    <col min="78" max="78" width="4.69921875" style="433" customWidth="1"/>
    <col min="79" max="79" width="10.69921875" style="433" customWidth="1"/>
    <col min="80" max="80" width="4.19921875" style="433" customWidth="1"/>
    <col min="81" max="84" width="10.69921875" style="433" customWidth="1"/>
    <col min="85" max="85" width="13.5" style="433" customWidth="1"/>
    <col min="86" max="86" width="14.5" style="433" customWidth="1"/>
    <col min="87" max="87" width="13.796875" style="433" customWidth="1"/>
    <col min="88" max="89" width="13.296875" style="433" customWidth="1"/>
    <col min="90" max="90" width="12.296875" style="433" customWidth="1"/>
    <col min="91" max="91" width="4.69921875" style="433" customWidth="1"/>
    <col min="92" max="92" width="10.69921875" style="433" customWidth="1"/>
    <col min="93" max="93" width="4.19921875" style="433" customWidth="1"/>
    <col min="94" max="97" width="10.69921875" style="433" customWidth="1"/>
    <col min="98" max="98" width="13.5" style="433" customWidth="1"/>
    <col min="99" max="99" width="14.5" style="433" customWidth="1"/>
    <col min="100" max="100" width="13.796875" style="433" customWidth="1"/>
    <col min="101" max="102" width="13.296875" style="433" customWidth="1"/>
    <col min="103" max="103" width="12.296875" style="433" customWidth="1"/>
    <col min="104" max="104" width="4.69921875" style="433" customWidth="1"/>
    <col min="105" max="105" width="10.69921875" style="433" customWidth="1"/>
    <col min="106" max="16384" width="10.69921875" style="433" hidden="1"/>
  </cols>
  <sheetData>
    <row r="1" spans="1:105" ht="14">
      <c r="A1" s="301"/>
      <c r="B1" s="301"/>
      <c r="C1" s="302" t="s">
        <v>179</v>
      </c>
      <c r="D1" s="303"/>
      <c r="E1" s="303"/>
      <c r="F1" s="303"/>
      <c r="G1" s="304"/>
      <c r="H1" s="301"/>
      <c r="I1" s="431" t="str">
        <f>CONCATENATE("From ",G4," Quarterly Returns:")</f>
        <v>From 1900 Quarterly Returns:</v>
      </c>
      <c r="J1" s="305"/>
      <c r="K1" s="306"/>
      <c r="L1" s="301"/>
      <c r="M1" s="307"/>
      <c r="N1" s="307"/>
      <c r="O1" s="301"/>
      <c r="P1" s="308" t="s">
        <v>111</v>
      </c>
      <c r="Q1" s="309" t="s">
        <v>78</v>
      </c>
      <c r="R1" s="310" t="s">
        <v>73</v>
      </c>
      <c r="S1" s="311" t="s">
        <v>180</v>
      </c>
      <c r="T1" s="312" t="s">
        <v>181</v>
      </c>
      <c r="U1" s="311" t="s">
        <v>182</v>
      </c>
      <c r="V1" s="313" t="s">
        <v>183</v>
      </c>
      <c r="W1" s="301"/>
      <c r="X1" s="301"/>
      <c r="Y1" s="301"/>
      <c r="Z1" s="307"/>
      <c r="AA1" s="307"/>
      <c r="AB1" s="301"/>
      <c r="AC1" s="301"/>
      <c r="AD1" s="301"/>
      <c r="AE1" s="301"/>
      <c r="AF1" s="301"/>
      <c r="AG1" s="301"/>
      <c r="AH1" s="301"/>
      <c r="AI1" s="301"/>
      <c r="AJ1" s="301"/>
      <c r="AK1" s="301"/>
      <c r="AL1" s="301"/>
      <c r="AM1" s="307"/>
      <c r="AN1" s="307"/>
      <c r="AO1" s="301"/>
      <c r="AP1" s="301"/>
      <c r="AQ1" s="301"/>
      <c r="AR1" s="301"/>
      <c r="AS1" s="301"/>
      <c r="AT1" s="301"/>
      <c r="AU1" s="301"/>
      <c r="AV1" s="301"/>
      <c r="AW1" s="301"/>
      <c r="AX1" s="301"/>
      <c r="AY1" s="301"/>
      <c r="AZ1" s="307"/>
      <c r="BA1" s="307"/>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row>
    <row r="2" spans="1:105" ht="14">
      <c r="A2" s="301"/>
      <c r="B2" s="301"/>
      <c r="C2" s="314" t="s">
        <v>184</v>
      </c>
      <c r="D2" s="315"/>
      <c r="E2" s="315"/>
      <c r="F2" s="316" t="str">
        <f>Cover!A7</f>
        <v>Select Name of Insurer</v>
      </c>
      <c r="G2" s="317"/>
      <c r="H2" s="301"/>
      <c r="I2" s="318" t="s">
        <v>185</v>
      </c>
      <c r="J2" s="315"/>
      <c r="K2" s="319"/>
      <c r="L2" s="320"/>
      <c r="M2" s="321"/>
      <c r="N2" s="321"/>
      <c r="O2" s="320"/>
      <c r="P2" s="322"/>
      <c r="Q2" s="323"/>
      <c r="R2" s="324"/>
      <c r="S2" s="323"/>
      <c r="T2" s="324"/>
      <c r="U2" s="323"/>
      <c r="V2" s="325"/>
      <c r="W2" s="301"/>
      <c r="X2" s="301"/>
      <c r="Y2" s="301"/>
      <c r="Z2" s="307"/>
      <c r="AA2" s="307"/>
      <c r="AB2" s="301"/>
      <c r="AC2" s="301"/>
      <c r="AD2" s="301"/>
      <c r="AE2" s="301"/>
      <c r="AF2" s="301"/>
      <c r="AG2" s="301"/>
      <c r="AH2" s="301"/>
      <c r="AI2" s="301"/>
      <c r="AJ2" s="301"/>
      <c r="AK2" s="301"/>
      <c r="AL2" s="301"/>
      <c r="AM2" s="307"/>
      <c r="AN2" s="307"/>
      <c r="AO2" s="301"/>
      <c r="AP2" s="301"/>
      <c r="AQ2" s="301"/>
      <c r="AR2" s="301"/>
      <c r="AS2" s="301"/>
      <c r="AT2" s="301"/>
      <c r="AU2" s="301"/>
      <c r="AV2" s="301"/>
      <c r="AW2" s="301"/>
      <c r="AX2" s="301"/>
      <c r="AY2" s="301"/>
      <c r="AZ2" s="307"/>
      <c r="BA2" s="307"/>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row>
    <row r="3" spans="1:105" ht="14">
      <c r="A3" s="301"/>
      <c r="B3" s="301"/>
      <c r="C3" s="314" t="s">
        <v>186</v>
      </c>
      <c r="D3" s="315"/>
      <c r="E3" s="316"/>
      <c r="F3" s="432" t="str">
        <f>TEXT(Cover!A13,"d-mmm")</f>
        <v>0-Jan</v>
      </c>
      <c r="G3" s="317"/>
      <c r="H3" s="301"/>
      <c r="I3" s="318" t="s">
        <v>187</v>
      </c>
      <c r="J3" s="315"/>
      <c r="K3" s="319"/>
      <c r="L3" s="320"/>
      <c r="M3" s="321"/>
      <c r="N3" s="321"/>
      <c r="O3" s="320"/>
      <c r="P3" s="322"/>
      <c r="Q3" s="323"/>
      <c r="R3" s="324"/>
      <c r="S3" s="323"/>
      <c r="T3" s="324"/>
      <c r="U3" s="323"/>
      <c r="V3" s="325"/>
      <c r="W3" s="301"/>
      <c r="X3" s="301"/>
      <c r="Y3" s="301"/>
      <c r="Z3" s="307"/>
      <c r="AA3" s="307"/>
      <c r="AB3" s="301"/>
      <c r="AC3" s="301"/>
      <c r="AD3" s="301"/>
      <c r="AE3" s="301"/>
      <c r="AF3" s="301"/>
      <c r="AG3" s="301"/>
      <c r="AH3" s="301"/>
      <c r="AI3" s="301"/>
      <c r="AJ3" s="301"/>
      <c r="AK3" s="301"/>
      <c r="AL3" s="301"/>
      <c r="AM3" s="307"/>
      <c r="AN3" s="307"/>
      <c r="AO3" s="301"/>
      <c r="AP3" s="301"/>
      <c r="AQ3" s="301"/>
      <c r="AR3" s="301"/>
      <c r="AS3" s="301"/>
      <c r="AT3" s="301"/>
      <c r="AU3" s="301"/>
      <c r="AV3" s="301"/>
      <c r="AW3" s="301"/>
      <c r="AX3" s="301"/>
      <c r="AY3" s="301"/>
      <c r="AZ3" s="307"/>
      <c r="BA3" s="307"/>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row>
    <row r="4" spans="1:105" ht="17.5">
      <c r="A4" s="301"/>
      <c r="B4" s="301"/>
      <c r="C4" s="326" t="s">
        <v>188</v>
      </c>
      <c r="D4" s="430">
        <f>Cover!A11</f>
        <v>0</v>
      </c>
      <c r="E4" s="327"/>
      <c r="F4" s="328" t="s">
        <v>189</v>
      </c>
      <c r="G4" s="329">
        <f>YEAR(Cover!A13)</f>
        <v>1900</v>
      </c>
      <c r="H4" s="301"/>
      <c r="I4" s="318" t="s">
        <v>190</v>
      </c>
      <c r="J4" s="315"/>
      <c r="K4" s="319"/>
      <c r="L4" s="320"/>
      <c r="M4" s="321"/>
      <c r="N4" s="321"/>
      <c r="O4" s="320"/>
      <c r="P4" s="322"/>
      <c r="Q4" s="323"/>
      <c r="R4" s="324"/>
      <c r="S4" s="323"/>
      <c r="T4" s="324"/>
      <c r="U4" s="323"/>
      <c r="V4" s="325"/>
      <c r="W4" s="301"/>
      <c r="X4" s="301"/>
      <c r="Y4" s="301"/>
      <c r="Z4" s="307"/>
      <c r="AA4" s="307"/>
      <c r="AB4" s="301"/>
      <c r="AC4" s="301"/>
      <c r="AD4" s="301"/>
      <c r="AE4" s="301"/>
      <c r="AF4" s="301"/>
      <c r="AG4" s="301"/>
      <c r="AH4" s="301"/>
      <c r="AI4" s="301"/>
      <c r="AJ4" s="301"/>
      <c r="AK4" s="301"/>
      <c r="AL4" s="301"/>
      <c r="AM4" s="307"/>
      <c r="AN4" s="307"/>
      <c r="AO4" s="301"/>
      <c r="AP4" s="301"/>
      <c r="AQ4" s="301"/>
      <c r="AR4" s="301"/>
      <c r="AS4" s="301"/>
      <c r="AT4" s="301"/>
      <c r="AU4" s="301"/>
      <c r="AV4" s="301"/>
      <c r="AW4" s="301"/>
      <c r="AX4" s="301"/>
      <c r="AY4" s="301"/>
      <c r="AZ4" s="307"/>
      <c r="BA4" s="307"/>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row>
    <row r="5" spans="1:105" ht="14">
      <c r="A5" s="301"/>
      <c r="B5" s="301"/>
      <c r="C5" s="301"/>
      <c r="D5" s="301"/>
      <c r="E5" s="301"/>
      <c r="F5" s="301"/>
      <c r="G5" s="301"/>
      <c r="H5" s="301"/>
      <c r="I5" s="318" t="s">
        <v>191</v>
      </c>
      <c r="J5" s="315"/>
      <c r="K5" s="319"/>
      <c r="L5" s="320"/>
      <c r="M5" s="321"/>
      <c r="N5" s="321"/>
      <c r="O5" s="320"/>
      <c r="P5" s="322"/>
      <c r="Q5" s="323"/>
      <c r="R5" s="324"/>
      <c r="S5" s="323"/>
      <c r="T5" s="324"/>
      <c r="U5" s="323"/>
      <c r="V5" s="325"/>
      <c r="W5" s="301"/>
      <c r="X5" s="301"/>
      <c r="Y5" s="301"/>
      <c r="Z5" s="307"/>
      <c r="AA5" s="307"/>
      <c r="AB5" s="301"/>
      <c r="AC5" s="301"/>
      <c r="AD5" s="301"/>
      <c r="AE5" s="301"/>
      <c r="AF5" s="301"/>
      <c r="AG5" s="301"/>
      <c r="AH5" s="301"/>
      <c r="AI5" s="301"/>
      <c r="AJ5" s="301"/>
      <c r="AK5" s="301"/>
      <c r="AL5" s="301"/>
      <c r="AM5" s="307"/>
      <c r="AN5" s="307"/>
      <c r="AO5" s="301"/>
      <c r="AP5" s="301"/>
      <c r="AQ5" s="301"/>
      <c r="AR5" s="301"/>
      <c r="AS5" s="301"/>
      <c r="AT5" s="301"/>
      <c r="AU5" s="301"/>
      <c r="AV5" s="301"/>
      <c r="AW5" s="301"/>
      <c r="AX5" s="301"/>
      <c r="AY5" s="301"/>
      <c r="AZ5" s="307"/>
      <c r="BA5" s="307"/>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row>
    <row r="6" spans="1:105" ht="14">
      <c r="A6" s="301"/>
      <c r="B6" s="330" t="str">
        <f>CONCATENATE("B4 Schedules for the financial year ",G4)</f>
        <v>B4 Schedules for the financial year 1900</v>
      </c>
      <c r="C6" s="301"/>
      <c r="D6" s="301"/>
      <c r="E6" s="301"/>
      <c r="F6" s="301"/>
      <c r="G6" s="301"/>
      <c r="H6" s="301"/>
      <c r="I6" s="318" t="s">
        <v>192</v>
      </c>
      <c r="J6" s="315"/>
      <c r="K6" s="319"/>
      <c r="L6" s="320"/>
      <c r="M6" s="321"/>
      <c r="N6" s="321"/>
      <c r="O6" s="320"/>
      <c r="P6" s="322"/>
      <c r="Q6" s="323"/>
      <c r="R6" s="324"/>
      <c r="S6" s="323"/>
      <c r="T6" s="324"/>
      <c r="U6" s="323"/>
      <c r="V6" s="325"/>
      <c r="W6" s="301"/>
      <c r="X6" s="301"/>
      <c r="Y6" s="301"/>
      <c r="Z6" s="307"/>
      <c r="AA6" s="307"/>
      <c r="AB6" s="301"/>
      <c r="AC6" s="301"/>
      <c r="AD6" s="301"/>
      <c r="AE6" s="301"/>
      <c r="AF6" s="301"/>
      <c r="AG6" s="301"/>
      <c r="AH6" s="301"/>
      <c r="AI6" s="301"/>
      <c r="AJ6" s="301"/>
      <c r="AK6" s="301"/>
      <c r="AL6" s="301"/>
      <c r="AM6" s="307"/>
      <c r="AN6" s="307"/>
      <c r="AO6" s="301"/>
      <c r="AP6" s="301"/>
      <c r="AQ6" s="301"/>
      <c r="AR6" s="301"/>
      <c r="AS6" s="301"/>
      <c r="AT6" s="301"/>
      <c r="AU6" s="301"/>
      <c r="AV6" s="301"/>
      <c r="AW6" s="301"/>
      <c r="AX6" s="301"/>
      <c r="AY6" s="301"/>
      <c r="AZ6" s="307"/>
      <c r="BA6" s="307"/>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row>
    <row r="7" spans="1:105" ht="14">
      <c r="A7" s="301"/>
      <c r="B7" s="301"/>
      <c r="C7" s="301"/>
      <c r="D7" s="301"/>
      <c r="E7" s="301"/>
      <c r="F7" s="301"/>
      <c r="G7" s="301"/>
      <c r="H7" s="301"/>
      <c r="I7" s="331" t="s">
        <v>193</v>
      </c>
      <c r="J7" s="332"/>
      <c r="K7" s="333"/>
      <c r="L7" s="320"/>
      <c r="M7" s="321"/>
      <c r="N7" s="321"/>
      <c r="O7" s="320"/>
      <c r="P7" s="334"/>
      <c r="Q7" s="335"/>
      <c r="R7" s="336"/>
      <c r="S7" s="335"/>
      <c r="T7" s="336"/>
      <c r="U7" s="335"/>
      <c r="V7" s="337"/>
      <c r="W7" s="301"/>
      <c r="X7" s="301"/>
      <c r="Y7" s="301"/>
      <c r="Z7" s="307"/>
      <c r="AA7" s="307"/>
      <c r="AB7" s="301"/>
      <c r="AC7" s="301"/>
      <c r="AD7" s="301"/>
      <c r="AE7" s="301"/>
      <c r="AF7" s="301"/>
      <c r="AG7" s="301"/>
      <c r="AH7" s="301"/>
      <c r="AI7" s="301"/>
      <c r="AJ7" s="301"/>
      <c r="AK7" s="301"/>
      <c r="AL7" s="301"/>
      <c r="AM7" s="307"/>
      <c r="AN7" s="307"/>
      <c r="AO7" s="301"/>
      <c r="AP7" s="301"/>
      <c r="AQ7" s="301"/>
      <c r="AR7" s="301"/>
      <c r="AS7" s="301"/>
      <c r="AT7" s="301"/>
      <c r="AU7" s="301"/>
      <c r="AV7" s="301"/>
      <c r="AW7" s="301"/>
      <c r="AX7" s="301"/>
      <c r="AY7" s="301"/>
      <c r="AZ7" s="307"/>
      <c r="BA7" s="307"/>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row>
    <row r="8" spans="1:105" ht="14">
      <c r="A8" s="301"/>
      <c r="B8" s="338"/>
      <c r="C8" s="303">
        <f>G4</f>
        <v>1900</v>
      </c>
      <c r="D8" s="303"/>
      <c r="E8" s="303"/>
      <c r="F8" s="303"/>
      <c r="G8" s="303"/>
      <c r="H8" s="303"/>
      <c r="I8" s="303"/>
      <c r="J8" s="303"/>
      <c r="K8" s="303"/>
      <c r="L8" s="303"/>
      <c r="M8" s="339"/>
      <c r="N8" s="340"/>
      <c r="O8" s="338"/>
      <c r="P8" s="303">
        <f>C$8</f>
        <v>1900</v>
      </c>
      <c r="Q8" s="303"/>
      <c r="R8" s="303"/>
      <c r="S8" s="303"/>
      <c r="T8" s="303"/>
      <c r="U8" s="303"/>
      <c r="V8" s="303"/>
      <c r="W8" s="303"/>
      <c r="X8" s="303"/>
      <c r="Y8" s="303"/>
      <c r="Z8" s="339"/>
      <c r="AA8" s="307"/>
      <c r="AB8" s="338"/>
      <c r="AC8" s="303">
        <f>P$8</f>
        <v>1900</v>
      </c>
      <c r="AD8" s="303"/>
      <c r="AE8" s="303"/>
      <c r="AF8" s="303"/>
      <c r="AG8" s="303"/>
      <c r="AH8" s="303"/>
      <c r="AI8" s="303"/>
      <c r="AJ8" s="303"/>
      <c r="AK8" s="303"/>
      <c r="AL8" s="303"/>
      <c r="AM8" s="339"/>
      <c r="AN8" s="307"/>
      <c r="AO8" s="338"/>
      <c r="AP8" s="303">
        <f>AC$8</f>
        <v>1900</v>
      </c>
      <c r="AQ8" s="303"/>
      <c r="AR8" s="303"/>
      <c r="AS8" s="303"/>
      <c r="AT8" s="303"/>
      <c r="AU8" s="303"/>
      <c r="AV8" s="303"/>
      <c r="AW8" s="303"/>
      <c r="AX8" s="303"/>
      <c r="AY8" s="303"/>
      <c r="AZ8" s="339"/>
      <c r="BA8" s="307"/>
      <c r="BB8" s="338"/>
      <c r="BC8" s="303">
        <f>AP$8</f>
        <v>1900</v>
      </c>
      <c r="BD8" s="303"/>
      <c r="BE8" s="303"/>
      <c r="BF8" s="303"/>
      <c r="BG8" s="303"/>
      <c r="BH8" s="303"/>
      <c r="BI8" s="303"/>
      <c r="BJ8" s="303"/>
      <c r="BK8" s="303"/>
      <c r="BL8" s="303"/>
      <c r="BM8" s="304"/>
      <c r="BN8" s="301"/>
      <c r="BO8" s="338"/>
      <c r="BP8" s="303">
        <f>BC$8</f>
        <v>1900</v>
      </c>
      <c r="BQ8" s="303"/>
      <c r="BR8" s="303"/>
      <c r="BS8" s="303"/>
      <c r="BT8" s="303"/>
      <c r="BU8" s="303"/>
      <c r="BV8" s="303"/>
      <c r="BW8" s="303"/>
      <c r="BX8" s="303"/>
      <c r="BY8" s="303"/>
      <c r="BZ8" s="304"/>
      <c r="CA8" s="301"/>
      <c r="CB8" s="338"/>
      <c r="CC8" s="303">
        <f>BP$8</f>
        <v>1900</v>
      </c>
      <c r="CD8" s="303"/>
      <c r="CE8" s="303"/>
      <c r="CF8" s="303"/>
      <c r="CG8" s="303"/>
      <c r="CH8" s="303"/>
      <c r="CI8" s="303"/>
      <c r="CJ8" s="303"/>
      <c r="CK8" s="303"/>
      <c r="CL8" s="303"/>
      <c r="CM8" s="304"/>
      <c r="CN8" s="301"/>
      <c r="CO8" s="338"/>
      <c r="CP8" s="303">
        <f>CC$8</f>
        <v>1900</v>
      </c>
      <c r="CQ8" s="303"/>
      <c r="CR8" s="303"/>
      <c r="CS8" s="303"/>
      <c r="CT8" s="303"/>
      <c r="CU8" s="303"/>
      <c r="CV8" s="303"/>
      <c r="CW8" s="303"/>
      <c r="CX8" s="303"/>
      <c r="CY8" s="303"/>
      <c r="CZ8" s="304"/>
      <c r="DA8" s="301"/>
    </row>
    <row r="9" spans="1:105" ht="14">
      <c r="A9" s="301"/>
      <c r="B9" s="318"/>
      <c r="C9" s="341"/>
      <c r="D9" s="341"/>
      <c r="E9" s="341"/>
      <c r="F9" s="341"/>
      <c r="G9" s="341"/>
      <c r="H9" s="341"/>
      <c r="I9" s="341"/>
      <c r="J9" s="341"/>
      <c r="K9" s="341"/>
      <c r="L9" s="342"/>
      <c r="M9" s="343"/>
      <c r="N9" s="341"/>
      <c r="O9" s="318"/>
      <c r="P9" s="341"/>
      <c r="Q9" s="341"/>
      <c r="R9" s="341"/>
      <c r="S9" s="341"/>
      <c r="T9" s="341"/>
      <c r="U9" s="341"/>
      <c r="V9" s="341"/>
      <c r="W9" s="341"/>
      <c r="X9" s="341"/>
      <c r="Y9" s="341"/>
      <c r="Z9" s="343"/>
      <c r="AA9" s="344"/>
      <c r="AB9" s="318"/>
      <c r="AC9" s="341"/>
      <c r="AD9" s="341"/>
      <c r="AE9" s="341"/>
      <c r="AF9" s="341"/>
      <c r="AG9" s="341"/>
      <c r="AH9" s="341"/>
      <c r="AI9" s="341"/>
      <c r="AJ9" s="341"/>
      <c r="AK9" s="341"/>
      <c r="AL9" s="341"/>
      <c r="AM9" s="343"/>
      <c r="AN9" s="344"/>
      <c r="AO9" s="318"/>
      <c r="AP9" s="341"/>
      <c r="AQ9" s="341"/>
      <c r="AR9" s="341"/>
      <c r="AS9" s="341"/>
      <c r="AT9" s="341"/>
      <c r="AU9" s="341"/>
      <c r="AV9" s="341"/>
      <c r="AW9" s="341"/>
      <c r="AX9" s="341"/>
      <c r="AY9" s="341"/>
      <c r="AZ9" s="343"/>
      <c r="BA9" s="344"/>
      <c r="BB9" s="318"/>
      <c r="BC9" s="341"/>
      <c r="BD9" s="341"/>
      <c r="BE9" s="341"/>
      <c r="BF9" s="341"/>
      <c r="BG9" s="341"/>
      <c r="BH9" s="341"/>
      <c r="BI9" s="341"/>
      <c r="BJ9" s="341"/>
      <c r="BK9" s="341"/>
      <c r="BL9" s="341"/>
      <c r="BM9" s="317"/>
      <c r="BN9" s="301"/>
      <c r="BO9" s="318"/>
      <c r="BP9" s="341"/>
      <c r="BQ9" s="341"/>
      <c r="BR9" s="341"/>
      <c r="BS9" s="341"/>
      <c r="BT9" s="341"/>
      <c r="BU9" s="341"/>
      <c r="BV9" s="341"/>
      <c r="BW9" s="341"/>
      <c r="BX9" s="341"/>
      <c r="BY9" s="341"/>
      <c r="BZ9" s="317"/>
      <c r="CA9" s="301"/>
      <c r="CB9" s="318"/>
      <c r="CC9" s="341"/>
      <c r="CD9" s="341"/>
      <c r="CE9" s="345"/>
      <c r="CF9" s="345"/>
      <c r="CG9" s="341"/>
      <c r="CH9" s="341"/>
      <c r="CI9" s="341"/>
      <c r="CJ9" s="341"/>
      <c r="CK9" s="341"/>
      <c r="CL9" s="341"/>
      <c r="CM9" s="317"/>
      <c r="CN9" s="301"/>
      <c r="CO9" s="318"/>
      <c r="CP9" s="341"/>
      <c r="CQ9" s="341"/>
      <c r="CR9" s="341"/>
      <c r="CS9" s="341"/>
      <c r="CT9" s="341"/>
      <c r="CU9" s="341"/>
      <c r="CV9" s="341"/>
      <c r="CW9" s="341"/>
      <c r="CX9" s="341"/>
      <c r="CY9" s="341"/>
      <c r="CZ9" s="317"/>
      <c r="DA9" s="301"/>
    </row>
    <row r="10" spans="1:105" ht="15.5">
      <c r="A10" s="301"/>
      <c r="B10" s="318"/>
      <c r="C10" s="346" t="s">
        <v>194</v>
      </c>
      <c r="D10" s="347"/>
      <c r="E10" s="347"/>
      <c r="F10" s="348"/>
      <c r="G10" s="341"/>
      <c r="H10" s="347" t="s">
        <v>195</v>
      </c>
      <c r="I10" s="341"/>
      <c r="J10" s="347"/>
      <c r="K10" s="341"/>
      <c r="L10" s="342"/>
      <c r="M10" s="343"/>
      <c r="N10" s="341"/>
      <c r="O10" s="318"/>
      <c r="P10" s="349" t="s">
        <v>75</v>
      </c>
      <c r="Q10" s="347"/>
      <c r="R10" s="315"/>
      <c r="S10" s="341"/>
      <c r="T10" s="341"/>
      <c r="U10" s="347" t="s">
        <v>195</v>
      </c>
      <c r="V10" s="347"/>
      <c r="W10" s="341"/>
      <c r="X10" s="341"/>
      <c r="Y10" s="347"/>
      <c r="Z10" s="350"/>
      <c r="AA10" s="351"/>
      <c r="AB10" s="318"/>
      <c r="AC10" s="352" t="s">
        <v>78</v>
      </c>
      <c r="AD10" s="347"/>
      <c r="AE10" s="301"/>
      <c r="AF10" s="341"/>
      <c r="AG10" s="341"/>
      <c r="AH10" s="347" t="s">
        <v>195</v>
      </c>
      <c r="AI10" s="347"/>
      <c r="AJ10" s="341"/>
      <c r="AK10" s="341"/>
      <c r="AL10" s="347"/>
      <c r="AM10" s="350"/>
      <c r="AN10" s="351"/>
      <c r="AO10" s="318"/>
      <c r="AP10" s="352" t="s">
        <v>196</v>
      </c>
      <c r="AQ10" s="347"/>
      <c r="AR10" s="301"/>
      <c r="AS10" s="341"/>
      <c r="AT10" s="341"/>
      <c r="AU10" s="347" t="s">
        <v>195</v>
      </c>
      <c r="AV10" s="347"/>
      <c r="AW10" s="341"/>
      <c r="AX10" s="341"/>
      <c r="AY10" s="347"/>
      <c r="AZ10" s="350"/>
      <c r="BA10" s="351"/>
      <c r="BB10" s="318"/>
      <c r="BC10" s="352" t="s">
        <v>79</v>
      </c>
      <c r="BD10" s="347"/>
      <c r="BE10" s="301"/>
      <c r="BF10" s="341"/>
      <c r="BG10" s="341"/>
      <c r="BH10" s="347" t="s">
        <v>195</v>
      </c>
      <c r="BI10" s="347"/>
      <c r="BJ10" s="341"/>
      <c r="BK10" s="341"/>
      <c r="BL10" s="347"/>
      <c r="BM10" s="317"/>
      <c r="BN10" s="301"/>
      <c r="BO10" s="318"/>
      <c r="BP10" s="352" t="s">
        <v>74</v>
      </c>
      <c r="BQ10" s="347"/>
      <c r="BR10" s="301"/>
      <c r="BS10" s="341"/>
      <c r="BT10" s="341"/>
      <c r="BU10" s="347" t="s">
        <v>195</v>
      </c>
      <c r="BV10" s="347"/>
      <c r="BW10" s="341"/>
      <c r="BX10" s="341"/>
      <c r="BY10" s="347"/>
      <c r="BZ10" s="317"/>
      <c r="CA10" s="301"/>
      <c r="CB10" s="318"/>
      <c r="CC10" s="345" t="s">
        <v>77</v>
      </c>
      <c r="CD10" s="347"/>
      <c r="CE10" s="301"/>
      <c r="CF10" s="345"/>
      <c r="CG10" s="341"/>
      <c r="CH10" s="347" t="s">
        <v>195</v>
      </c>
      <c r="CI10" s="347"/>
      <c r="CJ10" s="341"/>
      <c r="CK10" s="341"/>
      <c r="CL10" s="347"/>
      <c r="CM10" s="317"/>
      <c r="CN10" s="301"/>
      <c r="CO10" s="318"/>
      <c r="CP10" s="352" t="s">
        <v>76</v>
      </c>
      <c r="CQ10" s="347"/>
      <c r="CR10" s="301"/>
      <c r="CS10" s="353"/>
      <c r="CT10" s="341"/>
      <c r="CU10" s="347" t="s">
        <v>195</v>
      </c>
      <c r="CV10" s="347"/>
      <c r="CW10" s="341"/>
      <c r="CX10" s="341"/>
      <c r="CY10" s="347"/>
      <c r="CZ10" s="317"/>
      <c r="DA10" s="301"/>
    </row>
    <row r="11" spans="1:105" ht="14">
      <c r="A11" s="301"/>
      <c r="B11" s="318"/>
      <c r="C11" s="341" t="s">
        <v>197</v>
      </c>
      <c r="D11" s="341"/>
      <c r="E11" s="341"/>
      <c r="F11" s="341"/>
      <c r="G11" s="341"/>
      <c r="H11" s="341"/>
      <c r="I11" s="341"/>
      <c r="J11" s="341"/>
      <c r="K11" s="341"/>
      <c r="L11" s="342"/>
      <c r="M11" s="343"/>
      <c r="N11" s="341"/>
      <c r="O11" s="318"/>
      <c r="P11" s="341" t="s">
        <v>197</v>
      </c>
      <c r="Q11" s="341"/>
      <c r="R11" s="341"/>
      <c r="S11" s="341"/>
      <c r="T11" s="341"/>
      <c r="U11" s="341"/>
      <c r="V11" s="341"/>
      <c r="W11" s="341"/>
      <c r="X11" s="341"/>
      <c r="Y11" s="341"/>
      <c r="Z11" s="343"/>
      <c r="AA11" s="344"/>
      <c r="AB11" s="318"/>
      <c r="AC11" s="341" t="s">
        <v>197</v>
      </c>
      <c r="AD11" s="341"/>
      <c r="AE11" s="341"/>
      <c r="AF11" s="341"/>
      <c r="AG11" s="341"/>
      <c r="AH11" s="341"/>
      <c r="AI11" s="341"/>
      <c r="AJ11" s="341"/>
      <c r="AK11" s="341"/>
      <c r="AL11" s="341"/>
      <c r="AM11" s="343"/>
      <c r="AN11" s="344"/>
      <c r="AO11" s="318"/>
      <c r="AP11" s="341" t="s">
        <v>197</v>
      </c>
      <c r="AQ11" s="341"/>
      <c r="AR11" s="341"/>
      <c r="AS11" s="341"/>
      <c r="AT11" s="341"/>
      <c r="AU11" s="341"/>
      <c r="AV11" s="341"/>
      <c r="AW11" s="341"/>
      <c r="AX11" s="341"/>
      <c r="AY11" s="341"/>
      <c r="AZ11" s="343"/>
      <c r="BA11" s="344"/>
      <c r="BB11" s="318"/>
      <c r="BC11" s="341" t="s">
        <v>197</v>
      </c>
      <c r="BD11" s="341"/>
      <c r="BE11" s="341"/>
      <c r="BF11" s="341"/>
      <c r="BG11" s="341"/>
      <c r="BH11" s="341"/>
      <c r="BI11" s="341"/>
      <c r="BJ11" s="341"/>
      <c r="BK11" s="341"/>
      <c r="BL11" s="341"/>
      <c r="BM11" s="317"/>
      <c r="BN11" s="301"/>
      <c r="BO11" s="318"/>
      <c r="BP11" s="341" t="s">
        <v>197</v>
      </c>
      <c r="BQ11" s="341"/>
      <c r="BR11" s="341"/>
      <c r="BS11" s="341"/>
      <c r="BT11" s="341"/>
      <c r="BU11" s="341"/>
      <c r="BV11" s="341"/>
      <c r="BW11" s="341"/>
      <c r="BX11" s="341"/>
      <c r="BY11" s="341"/>
      <c r="BZ11" s="317"/>
      <c r="CA11" s="301"/>
      <c r="CB11" s="318"/>
      <c r="CC11" s="341" t="s">
        <v>197</v>
      </c>
      <c r="CD11" s="341"/>
      <c r="CE11" s="341"/>
      <c r="CF11" s="341"/>
      <c r="CG11" s="341"/>
      <c r="CH11" s="341"/>
      <c r="CI11" s="341"/>
      <c r="CJ11" s="341"/>
      <c r="CK11" s="341"/>
      <c r="CL11" s="341"/>
      <c r="CM11" s="317"/>
      <c r="CN11" s="301"/>
      <c r="CO11" s="318"/>
      <c r="CP11" s="341" t="s">
        <v>197</v>
      </c>
      <c r="CQ11" s="341"/>
      <c r="CR11" s="341"/>
      <c r="CS11" s="341"/>
      <c r="CT11" s="341"/>
      <c r="CU11" s="341"/>
      <c r="CV11" s="341"/>
      <c r="CW11" s="341"/>
      <c r="CX11" s="341"/>
      <c r="CY11" s="341"/>
      <c r="CZ11" s="317"/>
      <c r="DA11" s="301"/>
    </row>
    <row r="12" spans="1:105" ht="89.25" customHeight="1">
      <c r="A12" s="301"/>
      <c r="B12" s="318"/>
      <c r="C12" s="354"/>
      <c r="D12" s="354"/>
      <c r="E12" s="354"/>
      <c r="F12" s="355" t="str">
        <f>CONCATENATE("Figures grouped by Accident Year ending ",$F$3)</f>
        <v>Figures grouped by Accident Year ending 0-Jan</v>
      </c>
      <c r="G12" s="356" t="str">
        <f>CONCATENATE("No of claims first reported in ",C8)</f>
        <v>No of claims first reported in 1900</v>
      </c>
      <c r="H12" s="356" t="str">
        <f>CONCATENATE("Gross Claim Payments during ",C8)</f>
        <v>Gross Claim Payments during 1900</v>
      </c>
      <c r="I12" s="356" t="str">
        <f>CONCATENATE("Cumulative Claim payments from accident year to end of financial year ", C8)</f>
        <v>Cumulative Claim payments from accident year to end of financial year 1900</v>
      </c>
      <c r="J12" s="356" t="str">
        <f>CONCATENATE("No of claims outstanding at end of financial year ",C8)</f>
        <v>No of claims outstanding at end of financial year 1900</v>
      </c>
      <c r="K12" s="356" t="str">
        <f>CONCATENATE("Gross Case reserves on claims outstanding at end of financial year ", C8)</f>
        <v>Gross Case reserves on claims outstanding at end of financial year 1900</v>
      </c>
      <c r="L12" s="356" t="str">
        <f>CONCATENATE("Gross IBNR reserve at end of financial year ", C8)</f>
        <v>Gross IBNR reserve at end of financial year 1900</v>
      </c>
      <c r="M12" s="357"/>
      <c r="N12" s="358"/>
      <c r="O12" s="318"/>
      <c r="P12" s="354"/>
      <c r="Q12" s="354"/>
      <c r="R12" s="354"/>
      <c r="S12" s="355" t="str">
        <f>CONCATENATE("Figures grouped by Accident Year ending  ",$F$3)</f>
        <v>Figures grouped by Accident Year ending  0-Jan</v>
      </c>
      <c r="T12" s="359" t="str">
        <f>CONCATENATE("No of claims first reported in ",P8)</f>
        <v>No of claims first reported in 1900</v>
      </c>
      <c r="U12" s="356" t="str">
        <f>CONCATENATE("Gross Claim Payments during ",P8)</f>
        <v>Gross Claim Payments during 1900</v>
      </c>
      <c r="V12" s="356" t="str">
        <f>CONCATENATE("Cumulative Claim payments from accident year to end of financial year ", P8)</f>
        <v>Cumulative Claim payments from accident year to end of financial year 1900</v>
      </c>
      <c r="W12" s="356" t="str">
        <f>CONCATENATE("No of claims outstanding at end of financial year ",P8)</f>
        <v>No of claims outstanding at end of financial year 1900</v>
      </c>
      <c r="X12" s="356" t="str">
        <f>CONCATENATE("Gross Case reserves on claims outstanding at end of financial year ", P8)</f>
        <v>Gross Case reserves on claims outstanding at end of financial year 1900</v>
      </c>
      <c r="Y12" s="356" t="str">
        <f>CONCATENATE("Gross IBNR reserve at end of financial year ", P8)</f>
        <v>Gross IBNR reserve at end of financial year 1900</v>
      </c>
      <c r="Z12" s="357"/>
      <c r="AA12" s="358"/>
      <c r="AB12" s="318"/>
      <c r="AC12" s="354"/>
      <c r="AD12" s="354"/>
      <c r="AE12" s="354"/>
      <c r="AF12" s="355" t="str">
        <f>CONCATENATE("Figures grouped by Accident Year ending  ",$F$3)</f>
        <v>Figures grouped by Accident Year ending  0-Jan</v>
      </c>
      <c r="AG12" s="359" t="str">
        <f>CONCATENATE("No of claims first reported in ",AC8)</f>
        <v>No of claims first reported in 1900</v>
      </c>
      <c r="AH12" s="356" t="str">
        <f>CONCATENATE("Gross Claim Payments during ",AC8)</f>
        <v>Gross Claim Payments during 1900</v>
      </c>
      <c r="AI12" s="356" t="str">
        <f>CONCATENATE("Cumulative Claim payments from accident year to end of financial year ", AC8)</f>
        <v>Cumulative Claim payments from accident year to end of financial year 1900</v>
      </c>
      <c r="AJ12" s="356" t="str">
        <f>CONCATENATE("No of claims outstanding at end of financial year ",AC8)</f>
        <v>No of claims outstanding at end of financial year 1900</v>
      </c>
      <c r="AK12" s="356" t="str">
        <f>CONCATENATE("Gross Case reserves on claims outstanding at end of financial year ", AC8)</f>
        <v>Gross Case reserves on claims outstanding at end of financial year 1900</v>
      </c>
      <c r="AL12" s="356" t="str">
        <f>CONCATENATE("Gross IBNR reserve at end of financial year ", AC8)</f>
        <v>Gross IBNR reserve at end of financial year 1900</v>
      </c>
      <c r="AM12" s="357"/>
      <c r="AN12" s="358"/>
      <c r="AO12" s="318"/>
      <c r="AP12" s="354"/>
      <c r="AQ12" s="354"/>
      <c r="AR12" s="354"/>
      <c r="AS12" s="355" t="str">
        <f>CONCATENATE("Figures grouped by Accident Year ending  ",$F$3)</f>
        <v>Figures grouped by Accident Year ending  0-Jan</v>
      </c>
      <c r="AT12" s="359" t="str">
        <f>CONCATENATE("No of claims first reported in ",AP8)</f>
        <v>No of claims first reported in 1900</v>
      </c>
      <c r="AU12" s="356" t="str">
        <f>CONCATENATE("Gross Claim Payments during ",AP8)</f>
        <v>Gross Claim Payments during 1900</v>
      </c>
      <c r="AV12" s="356" t="str">
        <f>CONCATENATE("Cumulative Claim payments from accident year to end of financial year ", AP8)</f>
        <v>Cumulative Claim payments from accident year to end of financial year 1900</v>
      </c>
      <c r="AW12" s="356" t="str">
        <f>CONCATENATE("No of claims outstanding at end of financial year ",AP8)</f>
        <v>No of claims outstanding at end of financial year 1900</v>
      </c>
      <c r="AX12" s="356" t="str">
        <f>CONCATENATE("Gross Case reserves on claims outstanding at end of financial year ", AP8)</f>
        <v>Gross Case reserves on claims outstanding at end of financial year 1900</v>
      </c>
      <c r="AY12" s="356" t="str">
        <f>CONCATENATE("Gross IBNR reserve at end of financial year ", AP8)</f>
        <v>Gross IBNR reserve at end of financial year 1900</v>
      </c>
      <c r="AZ12" s="357"/>
      <c r="BA12" s="358"/>
      <c r="BB12" s="318"/>
      <c r="BC12" s="354"/>
      <c r="BD12" s="354"/>
      <c r="BE12" s="354"/>
      <c r="BF12" s="355" t="str">
        <f>CONCATENATE("Figures grouped by Accident Year ending  ",$F$3)</f>
        <v>Figures grouped by Accident Year ending  0-Jan</v>
      </c>
      <c r="BG12" s="359" t="str">
        <f>CONCATENATE("No of claims first reported in ",BC8)</f>
        <v>No of claims first reported in 1900</v>
      </c>
      <c r="BH12" s="356" t="str">
        <f>CONCATENATE("Gross Claim Payments during ",BC8)</f>
        <v>Gross Claim Payments during 1900</v>
      </c>
      <c r="BI12" s="356" t="str">
        <f>CONCATENATE("Cumulative Claim payments from accident year to end of financial year ", BC8)</f>
        <v>Cumulative Claim payments from accident year to end of financial year 1900</v>
      </c>
      <c r="BJ12" s="356" t="str">
        <f>CONCATENATE("No of claims outstanding at end of financial year ",BC8)</f>
        <v>No of claims outstanding at end of financial year 1900</v>
      </c>
      <c r="BK12" s="356" t="str">
        <f>CONCATENATE("Gross Case reserves on claims outstanding at end of financial year ", BC8)</f>
        <v>Gross Case reserves on claims outstanding at end of financial year 1900</v>
      </c>
      <c r="BL12" s="356" t="str">
        <f>CONCATENATE("Gross IBNR reserve at end of financial year ", BC8)</f>
        <v>Gross IBNR reserve at end of financial year 1900</v>
      </c>
      <c r="BM12" s="317"/>
      <c r="BN12" s="301"/>
      <c r="BO12" s="318"/>
      <c r="BP12" s="354"/>
      <c r="BQ12" s="354"/>
      <c r="BR12" s="354"/>
      <c r="BS12" s="355" t="str">
        <f>CONCATENATE("Figures grouped by Accident Year ending  ",$F$3)</f>
        <v>Figures grouped by Accident Year ending  0-Jan</v>
      </c>
      <c r="BT12" s="359" t="str">
        <f>CONCATENATE("No of claims first reported in ",BP8)</f>
        <v>No of claims first reported in 1900</v>
      </c>
      <c r="BU12" s="356" t="str">
        <f>CONCATENATE("Gross Claim Payments during ",BP8)</f>
        <v>Gross Claim Payments during 1900</v>
      </c>
      <c r="BV12" s="356" t="str">
        <f>CONCATENATE("Cumulative Claim payments from accident year to end of financial year ", BP8)</f>
        <v>Cumulative Claim payments from accident year to end of financial year 1900</v>
      </c>
      <c r="BW12" s="356" t="str">
        <f>CONCATENATE("No of claims outstanding at end of financial year ",BP8)</f>
        <v>No of claims outstanding at end of financial year 1900</v>
      </c>
      <c r="BX12" s="356" t="str">
        <f>CONCATENATE("Gross Case reserves on claims outstanding at end of financial year ", BP8)</f>
        <v>Gross Case reserves on claims outstanding at end of financial year 1900</v>
      </c>
      <c r="BY12" s="356" t="str">
        <f>CONCATENATE("Gross IBNR reserve at end of financial year ", BP8)</f>
        <v>Gross IBNR reserve at end of financial year 1900</v>
      </c>
      <c r="BZ12" s="317"/>
      <c r="CA12" s="301"/>
      <c r="CB12" s="318"/>
      <c r="CC12" s="354"/>
      <c r="CD12" s="354"/>
      <c r="CE12" s="354"/>
      <c r="CF12" s="355" t="str">
        <f>CONCATENATE("Figures grouped by Accident Year ending  ",$F$3)</f>
        <v>Figures grouped by Accident Year ending  0-Jan</v>
      </c>
      <c r="CG12" s="359" t="str">
        <f>CONCATENATE("No of claims first reported in ",CC8)</f>
        <v>No of claims first reported in 1900</v>
      </c>
      <c r="CH12" s="356" t="str">
        <f>CONCATENATE("Gross Claim Payments during ",CC8)</f>
        <v>Gross Claim Payments during 1900</v>
      </c>
      <c r="CI12" s="356" t="str">
        <f>CONCATENATE("Cumulative Claim payments from accident year to end of financial year ", CC8)</f>
        <v>Cumulative Claim payments from accident year to end of financial year 1900</v>
      </c>
      <c r="CJ12" s="356" t="str">
        <f>CONCATENATE("No of claims outstanding at end of financial year ",CC8)</f>
        <v>No of claims outstanding at end of financial year 1900</v>
      </c>
      <c r="CK12" s="356" t="str">
        <f>CONCATENATE("Gross Case reserves on claims outstanding at end of financial year ", CC8)</f>
        <v>Gross Case reserves on claims outstanding at end of financial year 1900</v>
      </c>
      <c r="CL12" s="356" t="str">
        <f>CONCATENATE("Gross IBNR reserve at end of financial year ", CC8)</f>
        <v>Gross IBNR reserve at end of financial year 1900</v>
      </c>
      <c r="CM12" s="317"/>
      <c r="CN12" s="301"/>
      <c r="CO12" s="318"/>
      <c r="CP12" s="354"/>
      <c r="CQ12" s="354"/>
      <c r="CR12" s="354"/>
      <c r="CS12" s="355" t="str">
        <f>CONCATENATE("Figures grouped by Accident Year ending  ",$F$3)</f>
        <v>Figures grouped by Accident Year ending  0-Jan</v>
      </c>
      <c r="CT12" s="359" t="str">
        <f>CONCATENATE("No of claims first reported in ",CP8)</f>
        <v>No of claims first reported in 1900</v>
      </c>
      <c r="CU12" s="356" t="str">
        <f>CONCATENATE("Gross Claim Payments during ",CP8)</f>
        <v>Gross Claim Payments during 1900</v>
      </c>
      <c r="CV12" s="356" t="str">
        <f>CONCATENATE("Cumulative Claim payments from accident year to end of financial year ", CP8)</f>
        <v>Cumulative Claim payments from accident year to end of financial year 1900</v>
      </c>
      <c r="CW12" s="356" t="str">
        <f>CONCATENATE("No of claims outstanding at end of financial year ",CP8)</f>
        <v>No of claims outstanding at end of financial year 1900</v>
      </c>
      <c r="CX12" s="356" t="str">
        <f>CONCATENATE("Gross Case reserves on claims outstanding at end of financial year ", CP8)</f>
        <v>Gross Case reserves on claims outstanding at end of financial year 1900</v>
      </c>
      <c r="CY12" s="356" t="str">
        <f>CONCATENATE("Gross IBNR reserve at end of financial year ", CP8)</f>
        <v>Gross IBNR reserve at end of financial year 1900</v>
      </c>
      <c r="CZ12" s="317"/>
      <c r="DA12" s="301"/>
    </row>
    <row r="13" spans="1:105" ht="14">
      <c r="A13" s="307"/>
      <c r="B13" s="360"/>
      <c r="C13" s="341"/>
      <c r="D13" s="341"/>
      <c r="E13" s="341"/>
      <c r="F13" s="361">
        <v>1</v>
      </c>
      <c r="G13" s="362" t="s">
        <v>198</v>
      </c>
      <c r="H13" s="362" t="s">
        <v>199</v>
      </c>
      <c r="I13" s="362" t="s">
        <v>200</v>
      </c>
      <c r="J13" s="362" t="s">
        <v>201</v>
      </c>
      <c r="K13" s="362" t="s">
        <v>202</v>
      </c>
      <c r="L13" s="362" t="s">
        <v>203</v>
      </c>
      <c r="M13" s="363"/>
      <c r="N13" s="364"/>
      <c r="O13" s="360"/>
      <c r="P13" s="341"/>
      <c r="Q13" s="341"/>
      <c r="R13" s="341"/>
      <c r="S13" s="365">
        <v>1</v>
      </c>
      <c r="T13" s="362" t="s">
        <v>198</v>
      </c>
      <c r="U13" s="362" t="s">
        <v>199</v>
      </c>
      <c r="V13" s="362" t="s">
        <v>200</v>
      </c>
      <c r="W13" s="362" t="s">
        <v>201</v>
      </c>
      <c r="X13" s="362" t="s">
        <v>202</v>
      </c>
      <c r="Y13" s="362" t="s">
        <v>203</v>
      </c>
      <c r="Z13" s="363"/>
      <c r="AA13" s="366"/>
      <c r="AB13" s="360"/>
      <c r="AC13" s="341"/>
      <c r="AD13" s="341"/>
      <c r="AE13" s="341"/>
      <c r="AF13" s="365">
        <v>1</v>
      </c>
      <c r="AG13" s="362" t="s">
        <v>198</v>
      </c>
      <c r="AH13" s="362" t="s">
        <v>199</v>
      </c>
      <c r="AI13" s="362" t="s">
        <v>200</v>
      </c>
      <c r="AJ13" s="362" t="s">
        <v>201</v>
      </c>
      <c r="AK13" s="362" t="s">
        <v>202</v>
      </c>
      <c r="AL13" s="362" t="s">
        <v>203</v>
      </c>
      <c r="AM13" s="363"/>
      <c r="AN13" s="366"/>
      <c r="AO13" s="360"/>
      <c r="AP13" s="341"/>
      <c r="AQ13" s="341"/>
      <c r="AR13" s="341"/>
      <c r="AS13" s="365">
        <v>1</v>
      </c>
      <c r="AT13" s="362" t="s">
        <v>198</v>
      </c>
      <c r="AU13" s="362" t="s">
        <v>199</v>
      </c>
      <c r="AV13" s="362" t="s">
        <v>200</v>
      </c>
      <c r="AW13" s="362" t="s">
        <v>201</v>
      </c>
      <c r="AX13" s="362" t="s">
        <v>202</v>
      </c>
      <c r="AY13" s="362" t="s">
        <v>203</v>
      </c>
      <c r="AZ13" s="363"/>
      <c r="BA13" s="366"/>
      <c r="BB13" s="360"/>
      <c r="BC13" s="341"/>
      <c r="BD13" s="341"/>
      <c r="BE13" s="341"/>
      <c r="BF13" s="365">
        <v>1</v>
      </c>
      <c r="BG13" s="362" t="s">
        <v>198</v>
      </c>
      <c r="BH13" s="362" t="s">
        <v>199</v>
      </c>
      <c r="BI13" s="362" t="s">
        <v>200</v>
      </c>
      <c r="BJ13" s="362" t="s">
        <v>201</v>
      </c>
      <c r="BK13" s="362" t="s">
        <v>202</v>
      </c>
      <c r="BL13" s="362" t="s">
        <v>203</v>
      </c>
      <c r="BM13" s="367"/>
      <c r="BN13" s="307"/>
      <c r="BO13" s="360"/>
      <c r="BP13" s="341"/>
      <c r="BQ13" s="341"/>
      <c r="BR13" s="341"/>
      <c r="BS13" s="365">
        <v>1</v>
      </c>
      <c r="BT13" s="362" t="s">
        <v>198</v>
      </c>
      <c r="BU13" s="362" t="s">
        <v>199</v>
      </c>
      <c r="BV13" s="362" t="s">
        <v>200</v>
      </c>
      <c r="BW13" s="362" t="s">
        <v>201</v>
      </c>
      <c r="BX13" s="362" t="s">
        <v>202</v>
      </c>
      <c r="BY13" s="362" t="s">
        <v>203</v>
      </c>
      <c r="BZ13" s="367"/>
      <c r="CA13" s="307"/>
      <c r="CB13" s="360"/>
      <c r="CC13" s="341"/>
      <c r="CD13" s="341"/>
      <c r="CE13" s="341"/>
      <c r="CF13" s="365">
        <v>1</v>
      </c>
      <c r="CG13" s="362" t="s">
        <v>198</v>
      </c>
      <c r="CH13" s="362" t="s">
        <v>199</v>
      </c>
      <c r="CI13" s="362" t="s">
        <v>200</v>
      </c>
      <c r="CJ13" s="362" t="s">
        <v>201</v>
      </c>
      <c r="CK13" s="362" t="s">
        <v>202</v>
      </c>
      <c r="CL13" s="362" t="s">
        <v>203</v>
      </c>
      <c r="CM13" s="367"/>
      <c r="CN13" s="307"/>
      <c r="CO13" s="360"/>
      <c r="CP13" s="341"/>
      <c r="CQ13" s="341"/>
      <c r="CR13" s="341"/>
      <c r="CS13" s="365">
        <v>1</v>
      </c>
      <c r="CT13" s="362" t="s">
        <v>198</v>
      </c>
      <c r="CU13" s="362" t="s">
        <v>199</v>
      </c>
      <c r="CV13" s="362" t="s">
        <v>200</v>
      </c>
      <c r="CW13" s="362" t="s">
        <v>201</v>
      </c>
      <c r="CX13" s="362" t="s">
        <v>202</v>
      </c>
      <c r="CY13" s="362" t="s">
        <v>203</v>
      </c>
      <c r="CZ13" s="367"/>
      <c r="DA13" s="301"/>
    </row>
    <row r="14" spans="1:105" ht="14">
      <c r="A14" s="307"/>
      <c r="B14" s="360"/>
      <c r="C14" s="341"/>
      <c r="D14" s="341"/>
      <c r="E14" s="341"/>
      <c r="F14" s="368"/>
      <c r="G14" s="369" t="s">
        <v>18</v>
      </c>
      <c r="H14" s="369" t="s">
        <v>19</v>
      </c>
      <c r="I14" s="369" t="s">
        <v>19</v>
      </c>
      <c r="J14" s="369" t="s">
        <v>18</v>
      </c>
      <c r="K14" s="369" t="s">
        <v>19</v>
      </c>
      <c r="L14" s="369" t="s">
        <v>19</v>
      </c>
      <c r="M14" s="370"/>
      <c r="N14" s="371"/>
      <c r="O14" s="360"/>
      <c r="P14" s="341"/>
      <c r="Q14" s="341"/>
      <c r="R14" s="341"/>
      <c r="S14" s="368"/>
      <c r="T14" s="369" t="s">
        <v>18</v>
      </c>
      <c r="U14" s="369" t="s">
        <v>19</v>
      </c>
      <c r="V14" s="369" t="s">
        <v>19</v>
      </c>
      <c r="W14" s="369" t="s">
        <v>18</v>
      </c>
      <c r="X14" s="369" t="s">
        <v>19</v>
      </c>
      <c r="Y14" s="369" t="s">
        <v>19</v>
      </c>
      <c r="Z14" s="370"/>
      <c r="AA14" s="371"/>
      <c r="AB14" s="360"/>
      <c r="AC14" s="341"/>
      <c r="AD14" s="341"/>
      <c r="AE14" s="341"/>
      <c r="AF14" s="368"/>
      <c r="AG14" s="369" t="s">
        <v>18</v>
      </c>
      <c r="AH14" s="369" t="s">
        <v>19</v>
      </c>
      <c r="AI14" s="369" t="s">
        <v>19</v>
      </c>
      <c r="AJ14" s="369" t="s">
        <v>18</v>
      </c>
      <c r="AK14" s="369" t="s">
        <v>19</v>
      </c>
      <c r="AL14" s="369" t="s">
        <v>19</v>
      </c>
      <c r="AM14" s="370"/>
      <c r="AN14" s="371"/>
      <c r="AO14" s="360"/>
      <c r="AP14" s="341"/>
      <c r="AQ14" s="341"/>
      <c r="AR14" s="341"/>
      <c r="AS14" s="368"/>
      <c r="AT14" s="369" t="s">
        <v>18</v>
      </c>
      <c r="AU14" s="369" t="s">
        <v>19</v>
      </c>
      <c r="AV14" s="369" t="s">
        <v>19</v>
      </c>
      <c r="AW14" s="369" t="s">
        <v>18</v>
      </c>
      <c r="AX14" s="369" t="s">
        <v>19</v>
      </c>
      <c r="AY14" s="369" t="s">
        <v>19</v>
      </c>
      <c r="AZ14" s="370"/>
      <c r="BA14" s="371"/>
      <c r="BB14" s="360"/>
      <c r="BC14" s="341"/>
      <c r="BD14" s="341"/>
      <c r="BE14" s="341"/>
      <c r="BF14" s="368"/>
      <c r="BG14" s="369" t="s">
        <v>18</v>
      </c>
      <c r="BH14" s="369" t="s">
        <v>19</v>
      </c>
      <c r="BI14" s="369" t="s">
        <v>19</v>
      </c>
      <c r="BJ14" s="369" t="s">
        <v>18</v>
      </c>
      <c r="BK14" s="369" t="s">
        <v>19</v>
      </c>
      <c r="BL14" s="369" t="s">
        <v>19</v>
      </c>
      <c r="BM14" s="367"/>
      <c r="BN14" s="307"/>
      <c r="BO14" s="360"/>
      <c r="BP14" s="341"/>
      <c r="BQ14" s="341"/>
      <c r="BR14" s="341"/>
      <c r="BS14" s="368"/>
      <c r="BT14" s="369" t="s">
        <v>18</v>
      </c>
      <c r="BU14" s="369" t="s">
        <v>19</v>
      </c>
      <c r="BV14" s="369" t="s">
        <v>19</v>
      </c>
      <c r="BW14" s="369" t="s">
        <v>18</v>
      </c>
      <c r="BX14" s="369" t="s">
        <v>19</v>
      </c>
      <c r="BY14" s="369" t="s">
        <v>19</v>
      </c>
      <c r="BZ14" s="367"/>
      <c r="CA14" s="307"/>
      <c r="CB14" s="360"/>
      <c r="CC14" s="341"/>
      <c r="CD14" s="341"/>
      <c r="CE14" s="341"/>
      <c r="CF14" s="368"/>
      <c r="CG14" s="369" t="s">
        <v>18</v>
      </c>
      <c r="CH14" s="369" t="s">
        <v>19</v>
      </c>
      <c r="CI14" s="369" t="s">
        <v>19</v>
      </c>
      <c r="CJ14" s="369" t="s">
        <v>18</v>
      </c>
      <c r="CK14" s="369" t="s">
        <v>19</v>
      </c>
      <c r="CL14" s="369" t="s">
        <v>19</v>
      </c>
      <c r="CM14" s="367"/>
      <c r="CN14" s="307"/>
      <c r="CO14" s="360"/>
      <c r="CP14" s="341"/>
      <c r="CQ14" s="341"/>
      <c r="CR14" s="341"/>
      <c r="CS14" s="368"/>
      <c r="CT14" s="369" t="s">
        <v>18</v>
      </c>
      <c r="CU14" s="369" t="s">
        <v>19</v>
      </c>
      <c r="CV14" s="369" t="s">
        <v>19</v>
      </c>
      <c r="CW14" s="369" t="s">
        <v>18</v>
      </c>
      <c r="CX14" s="369" t="s">
        <v>19</v>
      </c>
      <c r="CY14" s="369" t="s">
        <v>19</v>
      </c>
      <c r="CZ14" s="367"/>
      <c r="DA14" s="301"/>
    </row>
    <row r="15" spans="1:105" ht="14">
      <c r="A15" s="307"/>
      <c r="B15" s="360"/>
      <c r="C15" s="341"/>
      <c r="D15" s="341"/>
      <c r="E15" s="341"/>
      <c r="F15" s="341"/>
      <c r="G15" s="372">
        <f>G31</f>
        <v>0</v>
      </c>
      <c r="H15" s="372">
        <f t="shared" ref="H15:L15" si="0">H31</f>
        <v>0</v>
      </c>
      <c r="I15" s="372"/>
      <c r="J15" s="372">
        <f t="shared" si="0"/>
        <v>0</v>
      </c>
      <c r="K15" s="372">
        <f t="shared" si="0"/>
        <v>0</v>
      </c>
      <c r="L15" s="372">
        <f t="shared" si="0"/>
        <v>0</v>
      </c>
      <c r="M15" s="373"/>
      <c r="N15" s="374"/>
      <c r="O15" s="360"/>
      <c r="P15" s="341"/>
      <c r="Q15" s="341"/>
      <c r="R15" s="341"/>
      <c r="S15" s="341"/>
      <c r="T15" s="372">
        <f>T31</f>
        <v>0</v>
      </c>
      <c r="U15" s="372">
        <f t="shared" ref="U15:Y15" si="1">U31</f>
        <v>0</v>
      </c>
      <c r="V15" s="372"/>
      <c r="W15" s="372">
        <f t="shared" si="1"/>
        <v>0</v>
      </c>
      <c r="X15" s="372">
        <f t="shared" si="1"/>
        <v>0</v>
      </c>
      <c r="Y15" s="372">
        <f t="shared" si="1"/>
        <v>0</v>
      </c>
      <c r="Z15" s="375"/>
      <c r="AA15" s="376"/>
      <c r="AB15" s="360"/>
      <c r="AC15" s="341"/>
      <c r="AD15" s="341"/>
      <c r="AE15" s="341"/>
      <c r="AF15" s="341"/>
      <c r="AG15" s="372">
        <f>AG31</f>
        <v>0</v>
      </c>
      <c r="AH15" s="372">
        <f t="shared" ref="AH15:AL15" si="2">AH31</f>
        <v>0</v>
      </c>
      <c r="AI15" s="372"/>
      <c r="AJ15" s="372">
        <f t="shared" si="2"/>
        <v>0</v>
      </c>
      <c r="AK15" s="372">
        <f t="shared" si="2"/>
        <v>0</v>
      </c>
      <c r="AL15" s="372">
        <f t="shared" si="2"/>
        <v>0</v>
      </c>
      <c r="AM15" s="375"/>
      <c r="AN15" s="376"/>
      <c r="AO15" s="360"/>
      <c r="AP15" s="341"/>
      <c r="AQ15" s="341"/>
      <c r="AR15" s="341"/>
      <c r="AS15" s="341"/>
      <c r="AT15" s="372">
        <f>AT31</f>
        <v>0</v>
      </c>
      <c r="AU15" s="372">
        <f t="shared" ref="AU15:AY15" si="3">AU31</f>
        <v>0</v>
      </c>
      <c r="AV15" s="372"/>
      <c r="AW15" s="372">
        <f t="shared" si="3"/>
        <v>0</v>
      </c>
      <c r="AX15" s="372">
        <f t="shared" si="3"/>
        <v>0</v>
      </c>
      <c r="AY15" s="372">
        <f t="shared" si="3"/>
        <v>0</v>
      </c>
      <c r="AZ15" s="375"/>
      <c r="BA15" s="376"/>
      <c r="BB15" s="360"/>
      <c r="BC15" s="341"/>
      <c r="BD15" s="341"/>
      <c r="BE15" s="341"/>
      <c r="BF15" s="341"/>
      <c r="BG15" s="372">
        <f>BG31</f>
        <v>0</v>
      </c>
      <c r="BH15" s="372">
        <f t="shared" ref="BH15:BL15" si="4">BH31</f>
        <v>0</v>
      </c>
      <c r="BI15" s="372"/>
      <c r="BJ15" s="372">
        <f t="shared" si="4"/>
        <v>0</v>
      </c>
      <c r="BK15" s="372">
        <f t="shared" si="4"/>
        <v>0</v>
      </c>
      <c r="BL15" s="372">
        <f t="shared" si="4"/>
        <v>0</v>
      </c>
      <c r="BM15" s="367"/>
      <c r="BN15" s="307"/>
      <c r="BO15" s="360"/>
      <c r="BP15" s="341"/>
      <c r="BQ15" s="341"/>
      <c r="BR15" s="341"/>
      <c r="BS15" s="341"/>
      <c r="BT15" s="372">
        <f>BT31</f>
        <v>0</v>
      </c>
      <c r="BU15" s="372">
        <f t="shared" ref="BU15:BY15" si="5">BU31</f>
        <v>0</v>
      </c>
      <c r="BV15" s="372"/>
      <c r="BW15" s="372">
        <f t="shared" si="5"/>
        <v>0</v>
      </c>
      <c r="BX15" s="372">
        <f t="shared" si="5"/>
        <v>0</v>
      </c>
      <c r="BY15" s="372">
        <f t="shared" si="5"/>
        <v>0</v>
      </c>
      <c r="BZ15" s="367"/>
      <c r="CA15" s="307"/>
      <c r="CB15" s="360"/>
      <c r="CC15" s="341"/>
      <c r="CD15" s="341"/>
      <c r="CE15" s="341"/>
      <c r="CF15" s="341"/>
      <c r="CG15" s="372">
        <f>CG31</f>
        <v>0</v>
      </c>
      <c r="CH15" s="372">
        <f t="shared" ref="CH15:CL15" si="6">CH31</f>
        <v>0</v>
      </c>
      <c r="CI15" s="372"/>
      <c r="CJ15" s="372">
        <f t="shared" si="6"/>
        <v>0</v>
      </c>
      <c r="CK15" s="372">
        <f t="shared" si="6"/>
        <v>0</v>
      </c>
      <c r="CL15" s="372">
        <f t="shared" si="6"/>
        <v>0</v>
      </c>
      <c r="CM15" s="367"/>
      <c r="CN15" s="307"/>
      <c r="CO15" s="360"/>
      <c r="CP15" s="341"/>
      <c r="CQ15" s="341"/>
      <c r="CR15" s="341"/>
      <c r="CS15" s="341"/>
      <c r="CT15" s="372">
        <f>CT31</f>
        <v>0</v>
      </c>
      <c r="CU15" s="372">
        <f t="shared" ref="CU15:CY15" si="7">CU31</f>
        <v>0</v>
      </c>
      <c r="CV15" s="372"/>
      <c r="CW15" s="372">
        <f t="shared" si="7"/>
        <v>0</v>
      </c>
      <c r="CX15" s="372">
        <f t="shared" si="7"/>
        <v>0</v>
      </c>
      <c r="CY15" s="372">
        <f t="shared" si="7"/>
        <v>0</v>
      </c>
      <c r="CZ15" s="367"/>
      <c r="DA15" s="301"/>
    </row>
    <row r="16" spans="1:105" ht="14">
      <c r="A16" s="301"/>
      <c r="B16" s="318"/>
      <c r="C16" s="342"/>
      <c r="D16" s="342"/>
      <c r="E16" s="342"/>
      <c r="F16" s="342"/>
      <c r="G16" s="377"/>
      <c r="H16" s="377"/>
      <c r="I16" s="377"/>
      <c r="J16" s="377"/>
      <c r="K16" s="377"/>
      <c r="L16" s="377"/>
      <c r="M16" s="373"/>
      <c r="N16" s="374"/>
      <c r="O16" s="318"/>
      <c r="P16" s="342"/>
      <c r="Q16" s="342"/>
      <c r="R16" s="342"/>
      <c r="S16" s="342"/>
      <c r="T16" s="378"/>
      <c r="U16" s="378"/>
      <c r="V16" s="378"/>
      <c r="W16" s="378"/>
      <c r="X16" s="378"/>
      <c r="Y16" s="378"/>
      <c r="Z16" s="373"/>
      <c r="AA16" s="379"/>
      <c r="AB16" s="318"/>
      <c r="AC16" s="342"/>
      <c r="AD16" s="342"/>
      <c r="AE16" s="342"/>
      <c r="AF16" s="342"/>
      <c r="AG16" s="377"/>
      <c r="AH16" s="377"/>
      <c r="AI16" s="377"/>
      <c r="AJ16" s="377"/>
      <c r="AK16" s="377"/>
      <c r="AL16" s="377"/>
      <c r="AM16" s="373"/>
      <c r="AN16" s="379"/>
      <c r="AO16" s="318"/>
      <c r="AP16" s="342"/>
      <c r="AQ16" s="342"/>
      <c r="AR16" s="342"/>
      <c r="AS16" s="342"/>
      <c r="AT16" s="377"/>
      <c r="AU16" s="377"/>
      <c r="AV16" s="377"/>
      <c r="AW16" s="377"/>
      <c r="AX16" s="377"/>
      <c r="AY16" s="377"/>
      <c r="AZ16" s="373"/>
      <c r="BA16" s="379"/>
      <c r="BB16" s="318"/>
      <c r="BC16" s="342"/>
      <c r="BD16" s="342"/>
      <c r="BE16" s="342"/>
      <c r="BF16" s="342"/>
      <c r="BG16" s="380"/>
      <c r="BH16" s="380"/>
      <c r="BI16" s="380"/>
      <c r="BJ16" s="380"/>
      <c r="BK16" s="380"/>
      <c r="BL16" s="380"/>
      <c r="BM16" s="317"/>
      <c r="BN16" s="301"/>
      <c r="BO16" s="318"/>
      <c r="BP16" s="342"/>
      <c r="BQ16" s="342"/>
      <c r="BR16" s="342"/>
      <c r="BS16" s="342"/>
      <c r="BT16" s="377"/>
      <c r="BU16" s="377"/>
      <c r="BV16" s="377"/>
      <c r="BW16" s="377"/>
      <c r="BX16" s="377"/>
      <c r="BY16" s="377"/>
      <c r="BZ16" s="317"/>
      <c r="CA16" s="301"/>
      <c r="CB16" s="318"/>
      <c r="CC16" s="342"/>
      <c r="CD16" s="342"/>
      <c r="CE16" s="342"/>
      <c r="CF16" s="342"/>
      <c r="CG16" s="377"/>
      <c r="CH16" s="377"/>
      <c r="CI16" s="377"/>
      <c r="CJ16" s="377"/>
      <c r="CK16" s="377"/>
      <c r="CL16" s="377"/>
      <c r="CM16" s="317"/>
      <c r="CN16" s="301"/>
      <c r="CO16" s="318"/>
      <c r="CP16" s="342"/>
      <c r="CQ16" s="342"/>
      <c r="CR16" s="342"/>
      <c r="CS16" s="342"/>
      <c r="CT16" s="377"/>
      <c r="CU16" s="377"/>
      <c r="CV16" s="381"/>
      <c r="CW16" s="377"/>
      <c r="CX16" s="377"/>
      <c r="CY16" s="377"/>
      <c r="CZ16" s="317"/>
      <c r="DA16" s="301"/>
    </row>
    <row r="17" spans="1:105" ht="14">
      <c r="A17" s="301"/>
      <c r="B17" s="318"/>
      <c r="C17" s="341"/>
      <c r="D17" s="341"/>
      <c r="E17" s="341"/>
      <c r="F17" s="341"/>
      <c r="G17" s="381"/>
      <c r="H17" s="381"/>
      <c r="I17" s="381"/>
      <c r="J17" s="381"/>
      <c r="K17" s="381"/>
      <c r="L17" s="381"/>
      <c r="M17" s="373"/>
      <c r="N17" s="374"/>
      <c r="O17" s="318"/>
      <c r="P17" s="341"/>
      <c r="Q17" s="341"/>
      <c r="R17" s="341"/>
      <c r="S17" s="341"/>
      <c r="T17" s="380"/>
      <c r="U17" s="380"/>
      <c r="V17" s="380"/>
      <c r="W17" s="380"/>
      <c r="X17" s="380"/>
      <c r="Y17" s="380"/>
      <c r="Z17" s="373"/>
      <c r="AA17" s="379"/>
      <c r="AB17" s="318"/>
      <c r="AC17" s="341"/>
      <c r="AD17" s="341"/>
      <c r="AE17" s="341"/>
      <c r="AF17" s="341"/>
      <c r="AG17" s="381"/>
      <c r="AH17" s="381"/>
      <c r="AI17" s="381"/>
      <c r="AJ17" s="381"/>
      <c r="AK17" s="381"/>
      <c r="AL17" s="381"/>
      <c r="AM17" s="373"/>
      <c r="AN17" s="379"/>
      <c r="AO17" s="318"/>
      <c r="AP17" s="341"/>
      <c r="AQ17" s="341"/>
      <c r="AR17" s="341"/>
      <c r="AS17" s="341"/>
      <c r="AT17" s="381"/>
      <c r="AU17" s="381"/>
      <c r="AV17" s="381"/>
      <c r="AW17" s="381"/>
      <c r="AX17" s="381"/>
      <c r="AY17" s="381"/>
      <c r="AZ17" s="373"/>
      <c r="BA17" s="379"/>
      <c r="BB17" s="318"/>
      <c r="BC17" s="341"/>
      <c r="BD17" s="341"/>
      <c r="BE17" s="341"/>
      <c r="BF17" s="341"/>
      <c r="BG17" s="381"/>
      <c r="BH17" s="381"/>
      <c r="BI17" s="381"/>
      <c r="BJ17" s="381"/>
      <c r="BK17" s="381"/>
      <c r="BL17" s="381"/>
      <c r="BM17" s="317"/>
      <c r="BN17" s="301"/>
      <c r="BO17" s="318"/>
      <c r="BP17" s="341"/>
      <c r="BQ17" s="341"/>
      <c r="BR17" s="341"/>
      <c r="BS17" s="341"/>
      <c r="BT17" s="381"/>
      <c r="BU17" s="381"/>
      <c r="BV17" s="381"/>
      <c r="BW17" s="381"/>
      <c r="BX17" s="381"/>
      <c r="BY17" s="381"/>
      <c r="BZ17" s="317"/>
      <c r="CA17" s="301"/>
      <c r="CB17" s="318"/>
      <c r="CC17" s="341"/>
      <c r="CD17" s="341"/>
      <c r="CE17" s="341"/>
      <c r="CF17" s="341"/>
      <c r="CG17" s="381"/>
      <c r="CH17" s="381"/>
      <c r="CI17" s="381"/>
      <c r="CJ17" s="381"/>
      <c r="CK17" s="381"/>
      <c r="CL17" s="381"/>
      <c r="CM17" s="317"/>
      <c r="CN17" s="301"/>
      <c r="CO17" s="318"/>
      <c r="CP17" s="341"/>
      <c r="CQ17" s="341"/>
      <c r="CR17" s="341"/>
      <c r="CS17" s="341"/>
      <c r="CT17" s="381"/>
      <c r="CU17" s="381"/>
      <c r="CV17" s="381"/>
      <c r="CW17" s="381"/>
      <c r="CX17" s="381"/>
      <c r="CY17" s="381"/>
      <c r="CZ17" s="317"/>
      <c r="DA17" s="301"/>
    </row>
    <row r="18" spans="1:105" ht="14">
      <c r="A18" s="301"/>
      <c r="B18" s="318"/>
      <c r="C18" s="341"/>
      <c r="D18" s="341"/>
      <c r="E18" s="341"/>
      <c r="F18" s="382"/>
      <c r="G18" s="381"/>
      <c r="H18" s="381"/>
      <c r="I18" s="381"/>
      <c r="J18" s="381"/>
      <c r="K18" s="381"/>
      <c r="L18" s="381"/>
      <c r="M18" s="373"/>
      <c r="N18" s="374"/>
      <c r="O18" s="318"/>
      <c r="P18" s="341"/>
      <c r="Q18" s="341"/>
      <c r="R18" s="341"/>
      <c r="S18" s="382"/>
      <c r="T18" s="380"/>
      <c r="U18" s="380"/>
      <c r="V18" s="380"/>
      <c r="W18" s="380"/>
      <c r="X18" s="380"/>
      <c r="Y18" s="380"/>
      <c r="Z18" s="373"/>
      <c r="AA18" s="379"/>
      <c r="AB18" s="318"/>
      <c r="AC18" s="341"/>
      <c r="AD18" s="341"/>
      <c r="AE18" s="341"/>
      <c r="AF18" s="382"/>
      <c r="AG18" s="381"/>
      <c r="AH18" s="381"/>
      <c r="AI18" s="381"/>
      <c r="AJ18" s="381"/>
      <c r="AK18" s="381"/>
      <c r="AL18" s="381"/>
      <c r="AM18" s="373"/>
      <c r="AN18" s="379"/>
      <c r="AO18" s="318"/>
      <c r="AP18" s="341"/>
      <c r="AQ18" s="341"/>
      <c r="AR18" s="341"/>
      <c r="AS18" s="382"/>
      <c r="AT18" s="381"/>
      <c r="AU18" s="381"/>
      <c r="AV18" s="381"/>
      <c r="AW18" s="381"/>
      <c r="AX18" s="381"/>
      <c r="AY18" s="381"/>
      <c r="AZ18" s="373"/>
      <c r="BA18" s="379"/>
      <c r="BB18" s="318"/>
      <c r="BC18" s="341"/>
      <c r="BD18" s="341"/>
      <c r="BE18" s="341"/>
      <c r="BF18" s="382"/>
      <c r="BG18" s="381"/>
      <c r="BH18" s="381"/>
      <c r="BI18" s="381"/>
      <c r="BJ18" s="381"/>
      <c r="BK18" s="381"/>
      <c r="BL18" s="381"/>
      <c r="BM18" s="317"/>
      <c r="BN18" s="301"/>
      <c r="BO18" s="318"/>
      <c r="BP18" s="341"/>
      <c r="BQ18" s="341"/>
      <c r="BR18" s="341"/>
      <c r="BS18" s="382"/>
      <c r="BT18" s="381"/>
      <c r="BU18" s="381"/>
      <c r="BV18" s="381"/>
      <c r="BW18" s="381"/>
      <c r="BX18" s="381"/>
      <c r="BY18" s="381"/>
      <c r="BZ18" s="317"/>
      <c r="CA18" s="301"/>
      <c r="CB18" s="318"/>
      <c r="CC18" s="341"/>
      <c r="CD18" s="341"/>
      <c r="CE18" s="341"/>
      <c r="CF18" s="382"/>
      <c r="CG18" s="381"/>
      <c r="CH18" s="381"/>
      <c r="CI18" s="381"/>
      <c r="CJ18" s="381"/>
      <c r="CK18" s="381"/>
      <c r="CL18" s="381"/>
      <c r="CM18" s="317"/>
      <c r="CN18" s="301"/>
      <c r="CO18" s="318"/>
      <c r="CP18" s="341"/>
      <c r="CQ18" s="341"/>
      <c r="CR18" s="341"/>
      <c r="CS18" s="382"/>
      <c r="CT18" s="381"/>
      <c r="CU18" s="381"/>
      <c r="CV18" s="381"/>
      <c r="CW18" s="381"/>
      <c r="CX18" s="381"/>
      <c r="CY18" s="381"/>
      <c r="CZ18" s="317"/>
      <c r="DA18" s="301"/>
    </row>
    <row r="19" spans="1:105" ht="14">
      <c r="A19" s="301"/>
      <c r="B19" s="318"/>
      <c r="C19" s="341"/>
      <c r="D19" s="341"/>
      <c r="E19" s="341"/>
      <c r="F19" s="383">
        <f>$C$8</f>
        <v>1900</v>
      </c>
      <c r="G19" s="384">
        <f>+T19+AG19+AT19+BG19+BT19+CG19+CT19</f>
        <v>0</v>
      </c>
      <c r="H19" s="384">
        <f>+U19+AH19+AU19+BH19+BU19+CH19+CU19</f>
        <v>0</v>
      </c>
      <c r="I19" s="384">
        <f t="shared" ref="G19:L30" si="8">+V19+AI19+AV19+BI19+BV19+CI19+CV19</f>
        <v>0</v>
      </c>
      <c r="J19" s="384">
        <f t="shared" si="8"/>
        <v>0</v>
      </c>
      <c r="K19" s="384">
        <f t="shared" si="8"/>
        <v>0</v>
      </c>
      <c r="L19" s="384">
        <f t="shared" si="8"/>
        <v>0</v>
      </c>
      <c r="M19" s="373"/>
      <c r="N19" s="374"/>
      <c r="O19" s="318"/>
      <c r="P19" s="341"/>
      <c r="Q19" s="341"/>
      <c r="R19" s="341"/>
      <c r="S19" s="383">
        <f>$C$8</f>
        <v>1900</v>
      </c>
      <c r="T19" s="385">
        <f>'50.33'!B17</f>
        <v>0</v>
      </c>
      <c r="U19" s="385">
        <f>'50.33'!C17</f>
        <v>0</v>
      </c>
      <c r="V19" s="385">
        <f>'50.33'!D17</f>
        <v>0</v>
      </c>
      <c r="W19" s="385">
        <f>'50.33'!E17</f>
        <v>0</v>
      </c>
      <c r="X19" s="385">
        <f>'50.33'!F17</f>
        <v>0</v>
      </c>
      <c r="Y19" s="385">
        <f>'50.33'!G17</f>
        <v>0</v>
      </c>
      <c r="Z19" s="375"/>
      <c r="AA19" s="376"/>
      <c r="AB19" s="318"/>
      <c r="AC19" s="341"/>
      <c r="AD19" s="341"/>
      <c r="AE19" s="341"/>
      <c r="AF19" s="383">
        <f>$C$8</f>
        <v>1900</v>
      </c>
      <c r="AG19" s="385">
        <f>'50.36'!B17</f>
        <v>0</v>
      </c>
      <c r="AH19" s="385">
        <f>'50.36'!C17</f>
        <v>0</v>
      </c>
      <c r="AI19" s="385">
        <f>'50.36'!D17</f>
        <v>0</v>
      </c>
      <c r="AJ19" s="385">
        <f>'50.36'!E17</f>
        <v>0</v>
      </c>
      <c r="AK19" s="385">
        <f>'50.36'!F17</f>
        <v>0</v>
      </c>
      <c r="AL19" s="385">
        <f>'50.36'!G17</f>
        <v>0</v>
      </c>
      <c r="AM19" s="375"/>
      <c r="AN19" s="376"/>
      <c r="AO19" s="318"/>
      <c r="AP19" s="341"/>
      <c r="AQ19" s="341"/>
      <c r="AR19" s="341"/>
      <c r="AS19" s="383">
        <f>$C$8</f>
        <v>1900</v>
      </c>
      <c r="AT19" s="385">
        <f>'50.31'!B17</f>
        <v>0</v>
      </c>
      <c r="AU19" s="385">
        <f>'50.31'!C17</f>
        <v>0</v>
      </c>
      <c r="AV19" s="385">
        <f>'50.31'!D17</f>
        <v>0</v>
      </c>
      <c r="AW19" s="385">
        <f>'50.31'!E17</f>
        <v>0</v>
      </c>
      <c r="AX19" s="385">
        <f>'50.31'!F17</f>
        <v>0</v>
      </c>
      <c r="AY19" s="385">
        <f>'50.31'!G17</f>
        <v>0</v>
      </c>
      <c r="AZ19" s="375"/>
      <c r="BA19" s="376"/>
      <c r="BB19" s="318"/>
      <c r="BC19" s="341"/>
      <c r="BD19" s="341"/>
      <c r="BE19" s="341"/>
      <c r="BF19" s="383">
        <f>$C$8</f>
        <v>1900</v>
      </c>
      <c r="BG19" s="385">
        <f>'50.37'!B17</f>
        <v>0</v>
      </c>
      <c r="BH19" s="385">
        <f>'50.37'!C17</f>
        <v>0</v>
      </c>
      <c r="BI19" s="385">
        <f>'50.37'!D17</f>
        <v>0</v>
      </c>
      <c r="BJ19" s="385">
        <f>'50.37'!E17</f>
        <v>0</v>
      </c>
      <c r="BK19" s="385">
        <f>'50.37'!F17</f>
        <v>0</v>
      </c>
      <c r="BL19" s="385">
        <f>'50.37'!G17</f>
        <v>0</v>
      </c>
      <c r="BM19" s="317"/>
      <c r="BN19" s="301"/>
      <c r="BO19" s="318"/>
      <c r="BP19" s="341"/>
      <c r="BQ19" s="341"/>
      <c r="BR19" s="341"/>
      <c r="BS19" s="383">
        <f>$C$8</f>
        <v>1900</v>
      </c>
      <c r="BT19" s="385">
        <f>'50.32'!B17</f>
        <v>0</v>
      </c>
      <c r="BU19" s="385">
        <f>'50.32'!C17</f>
        <v>0</v>
      </c>
      <c r="BV19" s="385">
        <f>'50.32'!D17</f>
        <v>0</v>
      </c>
      <c r="BW19" s="385">
        <f>'50.32'!E17</f>
        <v>0</v>
      </c>
      <c r="BX19" s="385">
        <f>'50.32'!F17</f>
        <v>0</v>
      </c>
      <c r="BY19" s="385">
        <f>'50.32'!G17</f>
        <v>0</v>
      </c>
      <c r="BZ19" s="317"/>
      <c r="CA19" s="301"/>
      <c r="CB19" s="318"/>
      <c r="CC19" s="341"/>
      <c r="CD19" s="341"/>
      <c r="CE19" s="341"/>
      <c r="CF19" s="383">
        <f>$C$8</f>
        <v>1900</v>
      </c>
      <c r="CG19" s="385">
        <f>'50.35'!B17</f>
        <v>0</v>
      </c>
      <c r="CH19" s="385">
        <f>'50.35'!C17</f>
        <v>0</v>
      </c>
      <c r="CI19" s="385">
        <f>'50.35'!D17</f>
        <v>0</v>
      </c>
      <c r="CJ19" s="385">
        <f>'50.35'!E17</f>
        <v>0</v>
      </c>
      <c r="CK19" s="385">
        <f>'50.35'!F17</f>
        <v>0</v>
      </c>
      <c r="CL19" s="385">
        <f>'50.35'!G17</f>
        <v>0</v>
      </c>
      <c r="CM19" s="317"/>
      <c r="CN19" s="301"/>
      <c r="CO19" s="318"/>
      <c r="CP19" s="341"/>
      <c r="CQ19" s="341"/>
      <c r="CR19" s="341"/>
      <c r="CS19" s="383">
        <f>$C$8</f>
        <v>1900</v>
      </c>
      <c r="CT19" s="385">
        <f>'50.34'!B17</f>
        <v>0</v>
      </c>
      <c r="CU19" s="385">
        <f>'50.34'!C17</f>
        <v>0</v>
      </c>
      <c r="CV19" s="385">
        <f>'50.34'!D17</f>
        <v>0</v>
      </c>
      <c r="CW19" s="385">
        <f>'50.34'!E17</f>
        <v>0</v>
      </c>
      <c r="CX19" s="385">
        <f>'50.34'!F17</f>
        <v>0</v>
      </c>
      <c r="CY19" s="385">
        <f>'50.34'!G17</f>
        <v>0</v>
      </c>
      <c r="CZ19" s="317"/>
      <c r="DA19" s="301"/>
    </row>
    <row r="20" spans="1:105" ht="14">
      <c r="A20" s="301"/>
      <c r="B20" s="318"/>
      <c r="C20" s="341"/>
      <c r="D20" s="341"/>
      <c r="E20" s="341"/>
      <c r="F20" s="383">
        <f t="shared" ref="F20:F28" si="9">F19-1</f>
        <v>1899</v>
      </c>
      <c r="G20" s="384">
        <f t="shared" si="8"/>
        <v>0</v>
      </c>
      <c r="H20" s="384">
        <f t="shared" si="8"/>
        <v>0</v>
      </c>
      <c r="I20" s="384">
        <f t="shared" si="8"/>
        <v>0</v>
      </c>
      <c r="J20" s="384">
        <f t="shared" si="8"/>
        <v>0</v>
      </c>
      <c r="K20" s="384">
        <f t="shared" si="8"/>
        <v>0</v>
      </c>
      <c r="L20" s="384">
        <f t="shared" si="8"/>
        <v>0</v>
      </c>
      <c r="M20" s="373"/>
      <c r="N20" s="374"/>
      <c r="O20" s="318"/>
      <c r="P20" s="341"/>
      <c r="Q20" s="341"/>
      <c r="R20" s="341"/>
      <c r="S20" s="383">
        <f t="shared" ref="S20:S28" si="10">S19-1</f>
        <v>1899</v>
      </c>
      <c r="T20" s="385">
        <f>'50.33'!B18</f>
        <v>0</v>
      </c>
      <c r="U20" s="385">
        <f>'50.33'!C18</f>
        <v>0</v>
      </c>
      <c r="V20" s="385">
        <f>'50.33'!D18</f>
        <v>0</v>
      </c>
      <c r="W20" s="385">
        <f>'50.33'!E18</f>
        <v>0</v>
      </c>
      <c r="X20" s="385">
        <f>'50.33'!F18</f>
        <v>0</v>
      </c>
      <c r="Y20" s="385">
        <f>'50.33'!G18</f>
        <v>0</v>
      </c>
      <c r="Z20" s="375"/>
      <c r="AA20" s="376"/>
      <c r="AB20" s="318"/>
      <c r="AC20" s="341"/>
      <c r="AD20" s="341"/>
      <c r="AE20" s="341"/>
      <c r="AF20" s="383">
        <f t="shared" ref="AF20:AF28" si="11">AF19-1</f>
        <v>1899</v>
      </c>
      <c r="AG20" s="385">
        <f>'50.36'!B18</f>
        <v>0</v>
      </c>
      <c r="AH20" s="385">
        <f>'50.36'!C18</f>
        <v>0</v>
      </c>
      <c r="AI20" s="385">
        <f>'50.36'!D18</f>
        <v>0</v>
      </c>
      <c r="AJ20" s="385">
        <f>'50.36'!E18</f>
        <v>0</v>
      </c>
      <c r="AK20" s="385">
        <f>'50.36'!F18</f>
        <v>0</v>
      </c>
      <c r="AL20" s="385">
        <f>'50.36'!G18</f>
        <v>0</v>
      </c>
      <c r="AM20" s="375"/>
      <c r="AN20" s="376"/>
      <c r="AO20" s="318"/>
      <c r="AP20" s="341"/>
      <c r="AQ20" s="341"/>
      <c r="AR20" s="341"/>
      <c r="AS20" s="383">
        <f t="shared" ref="AS20:AS28" si="12">AS19-1</f>
        <v>1899</v>
      </c>
      <c r="AT20" s="385">
        <f>'50.31'!B18</f>
        <v>0</v>
      </c>
      <c r="AU20" s="385">
        <f>'50.31'!C18</f>
        <v>0</v>
      </c>
      <c r="AV20" s="385">
        <f>'50.31'!D18</f>
        <v>0</v>
      </c>
      <c r="AW20" s="385">
        <f>'50.31'!E18</f>
        <v>0</v>
      </c>
      <c r="AX20" s="385">
        <f>'50.31'!F18</f>
        <v>0</v>
      </c>
      <c r="AY20" s="385">
        <f>'50.31'!G18</f>
        <v>0</v>
      </c>
      <c r="AZ20" s="375"/>
      <c r="BA20" s="376"/>
      <c r="BB20" s="318"/>
      <c r="BC20" s="341"/>
      <c r="BD20" s="341"/>
      <c r="BE20" s="341"/>
      <c r="BF20" s="383">
        <f t="shared" ref="BF20:BF28" si="13">BF19-1</f>
        <v>1899</v>
      </c>
      <c r="BG20" s="385">
        <f>'50.37'!B18</f>
        <v>0</v>
      </c>
      <c r="BH20" s="385">
        <f>'50.37'!C18</f>
        <v>0</v>
      </c>
      <c r="BI20" s="385">
        <f>'50.37'!D18</f>
        <v>0</v>
      </c>
      <c r="BJ20" s="385">
        <f>'50.37'!E18</f>
        <v>0</v>
      </c>
      <c r="BK20" s="385">
        <f>'50.37'!F18</f>
        <v>0</v>
      </c>
      <c r="BL20" s="385">
        <f>'50.37'!G18</f>
        <v>0</v>
      </c>
      <c r="BM20" s="317"/>
      <c r="BN20" s="301"/>
      <c r="BO20" s="318"/>
      <c r="BP20" s="341"/>
      <c r="BQ20" s="341"/>
      <c r="BR20" s="341"/>
      <c r="BS20" s="383">
        <f t="shared" ref="BS20:BS28" si="14">BS19-1</f>
        <v>1899</v>
      </c>
      <c r="BT20" s="385">
        <f>'50.32'!B18</f>
        <v>0</v>
      </c>
      <c r="BU20" s="385">
        <f>'50.32'!C18</f>
        <v>0</v>
      </c>
      <c r="BV20" s="385">
        <f>'50.32'!D18</f>
        <v>0</v>
      </c>
      <c r="BW20" s="385">
        <f>'50.32'!E18</f>
        <v>0</v>
      </c>
      <c r="BX20" s="385">
        <f>'50.32'!F18</f>
        <v>0</v>
      </c>
      <c r="BY20" s="385">
        <f>'50.32'!G18</f>
        <v>0</v>
      </c>
      <c r="BZ20" s="317"/>
      <c r="CA20" s="301"/>
      <c r="CB20" s="318"/>
      <c r="CC20" s="341"/>
      <c r="CD20" s="341"/>
      <c r="CE20" s="341"/>
      <c r="CF20" s="383">
        <f t="shared" ref="CF20:CF28" si="15">CF19-1</f>
        <v>1899</v>
      </c>
      <c r="CG20" s="385">
        <f>'50.35'!B18</f>
        <v>0</v>
      </c>
      <c r="CH20" s="385">
        <f>'50.35'!C18</f>
        <v>0</v>
      </c>
      <c r="CI20" s="385">
        <f>'50.35'!D18</f>
        <v>0</v>
      </c>
      <c r="CJ20" s="385">
        <f>'50.35'!E18</f>
        <v>0</v>
      </c>
      <c r="CK20" s="385">
        <f>'50.35'!F18</f>
        <v>0</v>
      </c>
      <c r="CL20" s="385">
        <f>'50.35'!G18</f>
        <v>0</v>
      </c>
      <c r="CM20" s="317"/>
      <c r="CN20" s="301"/>
      <c r="CO20" s="318"/>
      <c r="CP20" s="341"/>
      <c r="CQ20" s="341"/>
      <c r="CR20" s="341"/>
      <c r="CS20" s="383">
        <f t="shared" ref="CS20:CS28" si="16">CS19-1</f>
        <v>1899</v>
      </c>
      <c r="CT20" s="385">
        <f>'50.34'!B18</f>
        <v>0</v>
      </c>
      <c r="CU20" s="385">
        <f>'50.34'!C18</f>
        <v>0</v>
      </c>
      <c r="CV20" s="385">
        <f>'50.34'!D18</f>
        <v>0</v>
      </c>
      <c r="CW20" s="385">
        <f>'50.34'!E18</f>
        <v>0</v>
      </c>
      <c r="CX20" s="385">
        <f>'50.34'!F18</f>
        <v>0</v>
      </c>
      <c r="CY20" s="385">
        <f>'50.34'!G18</f>
        <v>0</v>
      </c>
      <c r="CZ20" s="317"/>
      <c r="DA20" s="301"/>
    </row>
    <row r="21" spans="1:105" ht="14">
      <c r="A21" s="301"/>
      <c r="B21" s="318"/>
      <c r="C21" s="341"/>
      <c r="D21" s="341"/>
      <c r="E21" s="341"/>
      <c r="F21" s="383">
        <f t="shared" si="9"/>
        <v>1898</v>
      </c>
      <c r="G21" s="384">
        <f t="shared" si="8"/>
        <v>0</v>
      </c>
      <c r="H21" s="384">
        <f t="shared" si="8"/>
        <v>0</v>
      </c>
      <c r="I21" s="384">
        <f t="shared" si="8"/>
        <v>0</v>
      </c>
      <c r="J21" s="384">
        <f t="shared" si="8"/>
        <v>0</v>
      </c>
      <c r="K21" s="384">
        <f t="shared" si="8"/>
        <v>0</v>
      </c>
      <c r="L21" s="384">
        <f t="shared" si="8"/>
        <v>0</v>
      </c>
      <c r="M21" s="373"/>
      <c r="N21" s="374"/>
      <c r="O21" s="318"/>
      <c r="P21" s="341"/>
      <c r="Q21" s="341"/>
      <c r="R21" s="341"/>
      <c r="S21" s="383">
        <f t="shared" si="10"/>
        <v>1898</v>
      </c>
      <c r="T21" s="385">
        <f>'50.33'!B19</f>
        <v>0</v>
      </c>
      <c r="U21" s="385">
        <f>'50.33'!C19</f>
        <v>0</v>
      </c>
      <c r="V21" s="385">
        <f>'50.33'!D19</f>
        <v>0</v>
      </c>
      <c r="W21" s="385">
        <f>'50.33'!E19</f>
        <v>0</v>
      </c>
      <c r="X21" s="385">
        <f>'50.33'!F19</f>
        <v>0</v>
      </c>
      <c r="Y21" s="385">
        <f>'50.33'!G19</f>
        <v>0</v>
      </c>
      <c r="Z21" s="375"/>
      <c r="AA21" s="376"/>
      <c r="AB21" s="318"/>
      <c r="AC21" s="341"/>
      <c r="AD21" s="341"/>
      <c r="AE21" s="341"/>
      <c r="AF21" s="383">
        <f t="shared" si="11"/>
        <v>1898</v>
      </c>
      <c r="AG21" s="385">
        <f>'50.36'!B19</f>
        <v>0</v>
      </c>
      <c r="AH21" s="385">
        <f>'50.36'!C19</f>
        <v>0</v>
      </c>
      <c r="AI21" s="385">
        <f>'50.36'!D19</f>
        <v>0</v>
      </c>
      <c r="AJ21" s="385">
        <f>'50.36'!E19</f>
        <v>0</v>
      </c>
      <c r="AK21" s="385">
        <f>'50.36'!F19</f>
        <v>0</v>
      </c>
      <c r="AL21" s="385">
        <f>'50.36'!G19</f>
        <v>0</v>
      </c>
      <c r="AM21" s="375"/>
      <c r="AN21" s="376"/>
      <c r="AO21" s="318"/>
      <c r="AP21" s="341"/>
      <c r="AQ21" s="341"/>
      <c r="AR21" s="341"/>
      <c r="AS21" s="383">
        <f t="shared" si="12"/>
        <v>1898</v>
      </c>
      <c r="AT21" s="385">
        <f>'50.31'!B19</f>
        <v>0</v>
      </c>
      <c r="AU21" s="385">
        <f>'50.31'!C19</f>
        <v>0</v>
      </c>
      <c r="AV21" s="385">
        <f>'50.31'!D19</f>
        <v>0</v>
      </c>
      <c r="AW21" s="385">
        <f>'50.31'!E19</f>
        <v>0</v>
      </c>
      <c r="AX21" s="385">
        <f>'50.31'!F19</f>
        <v>0</v>
      </c>
      <c r="AY21" s="385">
        <f>'50.31'!G19</f>
        <v>0</v>
      </c>
      <c r="AZ21" s="375"/>
      <c r="BA21" s="376"/>
      <c r="BB21" s="318"/>
      <c r="BC21" s="341"/>
      <c r="BD21" s="341"/>
      <c r="BE21" s="341"/>
      <c r="BF21" s="383">
        <f t="shared" si="13"/>
        <v>1898</v>
      </c>
      <c r="BG21" s="385">
        <f>'50.37'!B19</f>
        <v>0</v>
      </c>
      <c r="BH21" s="385">
        <f>'50.37'!C19</f>
        <v>0</v>
      </c>
      <c r="BI21" s="385">
        <f>'50.37'!D19</f>
        <v>0</v>
      </c>
      <c r="BJ21" s="385">
        <f>'50.37'!E19</f>
        <v>0</v>
      </c>
      <c r="BK21" s="385">
        <f>'50.37'!F19</f>
        <v>0</v>
      </c>
      <c r="BL21" s="385">
        <f>'50.37'!G19</f>
        <v>0</v>
      </c>
      <c r="BM21" s="317"/>
      <c r="BN21" s="301"/>
      <c r="BO21" s="318"/>
      <c r="BP21" s="341"/>
      <c r="BQ21" s="341"/>
      <c r="BR21" s="341"/>
      <c r="BS21" s="383">
        <f t="shared" si="14"/>
        <v>1898</v>
      </c>
      <c r="BT21" s="385">
        <f>'50.32'!B19</f>
        <v>0</v>
      </c>
      <c r="BU21" s="385">
        <f>'50.32'!C19</f>
        <v>0</v>
      </c>
      <c r="BV21" s="385">
        <f>'50.32'!D19</f>
        <v>0</v>
      </c>
      <c r="BW21" s="385">
        <f>'50.32'!E19</f>
        <v>0</v>
      </c>
      <c r="BX21" s="385">
        <f>'50.32'!F19</f>
        <v>0</v>
      </c>
      <c r="BY21" s="385">
        <f>'50.32'!G19</f>
        <v>0</v>
      </c>
      <c r="BZ21" s="317"/>
      <c r="CA21" s="301"/>
      <c r="CB21" s="318"/>
      <c r="CC21" s="341"/>
      <c r="CD21" s="341"/>
      <c r="CE21" s="341"/>
      <c r="CF21" s="383">
        <f t="shared" si="15"/>
        <v>1898</v>
      </c>
      <c r="CG21" s="385">
        <f>'50.35'!B19</f>
        <v>0</v>
      </c>
      <c r="CH21" s="385">
        <f>'50.35'!C19</f>
        <v>0</v>
      </c>
      <c r="CI21" s="385">
        <f>'50.35'!D19</f>
        <v>0</v>
      </c>
      <c r="CJ21" s="385">
        <f>'50.35'!E19</f>
        <v>0</v>
      </c>
      <c r="CK21" s="385">
        <f>'50.35'!F19</f>
        <v>0</v>
      </c>
      <c r="CL21" s="385">
        <f>'50.35'!G19</f>
        <v>0</v>
      </c>
      <c r="CM21" s="317"/>
      <c r="CN21" s="301"/>
      <c r="CO21" s="318"/>
      <c r="CP21" s="341"/>
      <c r="CQ21" s="341"/>
      <c r="CR21" s="341"/>
      <c r="CS21" s="383">
        <f t="shared" si="16"/>
        <v>1898</v>
      </c>
      <c r="CT21" s="385">
        <f>'50.34'!B19</f>
        <v>0</v>
      </c>
      <c r="CU21" s="385">
        <f>'50.34'!C19</f>
        <v>0</v>
      </c>
      <c r="CV21" s="385">
        <f>'50.34'!D19</f>
        <v>0</v>
      </c>
      <c r="CW21" s="385">
        <f>'50.34'!E19</f>
        <v>0</v>
      </c>
      <c r="CX21" s="385">
        <f>'50.34'!F19</f>
        <v>0</v>
      </c>
      <c r="CY21" s="385">
        <f>'50.34'!G19</f>
        <v>0</v>
      </c>
      <c r="CZ21" s="317"/>
      <c r="DA21" s="301"/>
    </row>
    <row r="22" spans="1:105" ht="14">
      <c r="A22" s="301"/>
      <c r="B22" s="318"/>
      <c r="C22" s="341"/>
      <c r="D22" s="341"/>
      <c r="E22" s="341"/>
      <c r="F22" s="383">
        <f t="shared" si="9"/>
        <v>1897</v>
      </c>
      <c r="G22" s="384">
        <f t="shared" si="8"/>
        <v>0</v>
      </c>
      <c r="H22" s="384">
        <f t="shared" si="8"/>
        <v>0</v>
      </c>
      <c r="I22" s="384">
        <f t="shared" si="8"/>
        <v>0</v>
      </c>
      <c r="J22" s="384">
        <f t="shared" si="8"/>
        <v>0</v>
      </c>
      <c r="K22" s="384">
        <f t="shared" si="8"/>
        <v>0</v>
      </c>
      <c r="L22" s="384">
        <f t="shared" si="8"/>
        <v>0</v>
      </c>
      <c r="M22" s="373"/>
      <c r="N22" s="374"/>
      <c r="O22" s="318"/>
      <c r="P22" s="341"/>
      <c r="Q22" s="341"/>
      <c r="R22" s="341"/>
      <c r="S22" s="383">
        <f t="shared" si="10"/>
        <v>1897</v>
      </c>
      <c r="T22" s="385">
        <f>'50.33'!B20</f>
        <v>0</v>
      </c>
      <c r="U22" s="385">
        <f>'50.33'!C20</f>
        <v>0</v>
      </c>
      <c r="V22" s="385">
        <f>'50.33'!D20</f>
        <v>0</v>
      </c>
      <c r="W22" s="385">
        <f>'50.33'!E20</f>
        <v>0</v>
      </c>
      <c r="X22" s="385">
        <f>'50.33'!F20</f>
        <v>0</v>
      </c>
      <c r="Y22" s="385">
        <f>'50.33'!G20</f>
        <v>0</v>
      </c>
      <c r="Z22" s="375"/>
      <c r="AA22" s="376"/>
      <c r="AB22" s="318"/>
      <c r="AC22" s="341"/>
      <c r="AD22" s="341"/>
      <c r="AE22" s="341"/>
      <c r="AF22" s="383">
        <f t="shared" si="11"/>
        <v>1897</v>
      </c>
      <c r="AG22" s="385">
        <f>'50.36'!B20</f>
        <v>0</v>
      </c>
      <c r="AH22" s="385">
        <f>'50.36'!C20</f>
        <v>0</v>
      </c>
      <c r="AI22" s="385">
        <f>'50.36'!D20</f>
        <v>0</v>
      </c>
      <c r="AJ22" s="385">
        <f>'50.36'!E20</f>
        <v>0</v>
      </c>
      <c r="AK22" s="385">
        <f>'50.36'!F20</f>
        <v>0</v>
      </c>
      <c r="AL22" s="385">
        <f>'50.36'!G20</f>
        <v>0</v>
      </c>
      <c r="AM22" s="375"/>
      <c r="AN22" s="376"/>
      <c r="AO22" s="318"/>
      <c r="AP22" s="341"/>
      <c r="AQ22" s="341"/>
      <c r="AR22" s="341"/>
      <c r="AS22" s="383">
        <f t="shared" si="12"/>
        <v>1897</v>
      </c>
      <c r="AT22" s="385">
        <f>'50.31'!B20</f>
        <v>0</v>
      </c>
      <c r="AU22" s="385">
        <f>'50.31'!C20</f>
        <v>0</v>
      </c>
      <c r="AV22" s="385">
        <f>'50.31'!D20</f>
        <v>0</v>
      </c>
      <c r="AW22" s="385">
        <f>'50.31'!E20</f>
        <v>0</v>
      </c>
      <c r="AX22" s="385">
        <f>'50.31'!F20</f>
        <v>0</v>
      </c>
      <c r="AY22" s="385">
        <f>'50.31'!G20</f>
        <v>0</v>
      </c>
      <c r="AZ22" s="375"/>
      <c r="BA22" s="376"/>
      <c r="BB22" s="318"/>
      <c r="BC22" s="341"/>
      <c r="BD22" s="341"/>
      <c r="BE22" s="341"/>
      <c r="BF22" s="383">
        <f t="shared" si="13"/>
        <v>1897</v>
      </c>
      <c r="BG22" s="385">
        <f>'50.37'!B20</f>
        <v>0</v>
      </c>
      <c r="BH22" s="385">
        <f>'50.37'!C20</f>
        <v>0</v>
      </c>
      <c r="BI22" s="385">
        <f>'50.37'!D20</f>
        <v>0</v>
      </c>
      <c r="BJ22" s="385">
        <f>'50.37'!E20</f>
        <v>0</v>
      </c>
      <c r="BK22" s="385">
        <f>'50.37'!F20</f>
        <v>0</v>
      </c>
      <c r="BL22" s="385">
        <f>'50.37'!G20</f>
        <v>0</v>
      </c>
      <c r="BM22" s="317"/>
      <c r="BN22" s="301"/>
      <c r="BO22" s="318"/>
      <c r="BP22" s="341"/>
      <c r="BQ22" s="341"/>
      <c r="BR22" s="341"/>
      <c r="BS22" s="383">
        <f t="shared" si="14"/>
        <v>1897</v>
      </c>
      <c r="BT22" s="385">
        <f>'50.32'!B20</f>
        <v>0</v>
      </c>
      <c r="BU22" s="385">
        <f>'50.32'!C20</f>
        <v>0</v>
      </c>
      <c r="BV22" s="385">
        <f>'50.32'!D20</f>
        <v>0</v>
      </c>
      <c r="BW22" s="385">
        <f>'50.32'!E20</f>
        <v>0</v>
      </c>
      <c r="BX22" s="385">
        <f>'50.32'!F20</f>
        <v>0</v>
      </c>
      <c r="BY22" s="385">
        <f>'50.32'!G20</f>
        <v>0</v>
      </c>
      <c r="BZ22" s="317"/>
      <c r="CA22" s="301"/>
      <c r="CB22" s="318"/>
      <c r="CC22" s="341"/>
      <c r="CD22" s="341"/>
      <c r="CE22" s="341"/>
      <c r="CF22" s="383">
        <f t="shared" si="15"/>
        <v>1897</v>
      </c>
      <c r="CG22" s="385">
        <f>'50.35'!B20</f>
        <v>0</v>
      </c>
      <c r="CH22" s="385">
        <f>'50.35'!C20</f>
        <v>0</v>
      </c>
      <c r="CI22" s="385">
        <f>'50.35'!D20</f>
        <v>0</v>
      </c>
      <c r="CJ22" s="385">
        <f>'50.35'!E20</f>
        <v>0</v>
      </c>
      <c r="CK22" s="385">
        <f>'50.35'!F20</f>
        <v>0</v>
      </c>
      <c r="CL22" s="385">
        <f>'50.35'!G20</f>
        <v>0</v>
      </c>
      <c r="CM22" s="317"/>
      <c r="CN22" s="301"/>
      <c r="CO22" s="318"/>
      <c r="CP22" s="341"/>
      <c r="CQ22" s="341"/>
      <c r="CR22" s="341"/>
      <c r="CS22" s="383">
        <f t="shared" si="16"/>
        <v>1897</v>
      </c>
      <c r="CT22" s="385">
        <f>'50.34'!B20</f>
        <v>0</v>
      </c>
      <c r="CU22" s="385">
        <f>'50.34'!C20</f>
        <v>0</v>
      </c>
      <c r="CV22" s="385">
        <f>'50.34'!D20</f>
        <v>0</v>
      </c>
      <c r="CW22" s="385">
        <f>'50.34'!E20</f>
        <v>0</v>
      </c>
      <c r="CX22" s="385">
        <f>'50.34'!F20</f>
        <v>0</v>
      </c>
      <c r="CY22" s="385">
        <f>'50.34'!G20</f>
        <v>0</v>
      </c>
      <c r="CZ22" s="317"/>
      <c r="DA22" s="301"/>
    </row>
    <row r="23" spans="1:105" ht="14">
      <c r="A23" s="301"/>
      <c r="B23" s="318"/>
      <c r="C23" s="341"/>
      <c r="D23" s="341"/>
      <c r="E23" s="341"/>
      <c r="F23" s="383">
        <f t="shared" si="9"/>
        <v>1896</v>
      </c>
      <c r="G23" s="384">
        <f t="shared" si="8"/>
        <v>0</v>
      </c>
      <c r="H23" s="384">
        <f t="shared" si="8"/>
        <v>0</v>
      </c>
      <c r="I23" s="384">
        <f t="shared" si="8"/>
        <v>0</v>
      </c>
      <c r="J23" s="384">
        <f t="shared" si="8"/>
        <v>0</v>
      </c>
      <c r="K23" s="384">
        <f t="shared" si="8"/>
        <v>0</v>
      </c>
      <c r="L23" s="384">
        <f t="shared" si="8"/>
        <v>0</v>
      </c>
      <c r="M23" s="373"/>
      <c r="N23" s="374"/>
      <c r="O23" s="318"/>
      <c r="P23" s="341"/>
      <c r="Q23" s="341"/>
      <c r="R23" s="341"/>
      <c r="S23" s="383">
        <f t="shared" si="10"/>
        <v>1896</v>
      </c>
      <c r="T23" s="385">
        <f>'50.33'!B21</f>
        <v>0</v>
      </c>
      <c r="U23" s="385">
        <f>'50.33'!C21</f>
        <v>0</v>
      </c>
      <c r="V23" s="385">
        <f>'50.33'!D21</f>
        <v>0</v>
      </c>
      <c r="W23" s="385">
        <f>'50.33'!E21</f>
        <v>0</v>
      </c>
      <c r="X23" s="385">
        <f>'50.33'!F21</f>
        <v>0</v>
      </c>
      <c r="Y23" s="385">
        <f>'50.33'!G21</f>
        <v>0</v>
      </c>
      <c r="Z23" s="375"/>
      <c r="AA23" s="376"/>
      <c r="AB23" s="318"/>
      <c r="AC23" s="341"/>
      <c r="AD23" s="341"/>
      <c r="AE23" s="341"/>
      <c r="AF23" s="383">
        <f t="shared" si="11"/>
        <v>1896</v>
      </c>
      <c r="AG23" s="385">
        <f>'50.36'!B21</f>
        <v>0</v>
      </c>
      <c r="AH23" s="385">
        <f>'50.36'!C21</f>
        <v>0</v>
      </c>
      <c r="AI23" s="385">
        <f>'50.36'!D21</f>
        <v>0</v>
      </c>
      <c r="AJ23" s="385">
        <f>'50.36'!E21</f>
        <v>0</v>
      </c>
      <c r="AK23" s="385">
        <f>'50.36'!F21</f>
        <v>0</v>
      </c>
      <c r="AL23" s="385">
        <f>'50.36'!G21</f>
        <v>0</v>
      </c>
      <c r="AM23" s="375"/>
      <c r="AN23" s="376"/>
      <c r="AO23" s="318"/>
      <c r="AP23" s="341"/>
      <c r="AQ23" s="341"/>
      <c r="AR23" s="341"/>
      <c r="AS23" s="383">
        <f t="shared" si="12"/>
        <v>1896</v>
      </c>
      <c r="AT23" s="385">
        <f>'50.31'!B21</f>
        <v>0</v>
      </c>
      <c r="AU23" s="385">
        <f>'50.31'!C21</f>
        <v>0</v>
      </c>
      <c r="AV23" s="385">
        <f>'50.31'!D21</f>
        <v>0</v>
      </c>
      <c r="AW23" s="385">
        <f>'50.31'!E21</f>
        <v>0</v>
      </c>
      <c r="AX23" s="385">
        <f>'50.31'!F21</f>
        <v>0</v>
      </c>
      <c r="AY23" s="385">
        <f>'50.31'!G21</f>
        <v>0</v>
      </c>
      <c r="AZ23" s="375"/>
      <c r="BA23" s="376"/>
      <c r="BB23" s="318"/>
      <c r="BC23" s="341"/>
      <c r="BD23" s="341"/>
      <c r="BE23" s="341"/>
      <c r="BF23" s="383">
        <f t="shared" si="13"/>
        <v>1896</v>
      </c>
      <c r="BG23" s="385">
        <f>'50.37'!B21</f>
        <v>0</v>
      </c>
      <c r="BH23" s="385">
        <f>'50.37'!C21</f>
        <v>0</v>
      </c>
      <c r="BI23" s="385">
        <f>'50.37'!D21</f>
        <v>0</v>
      </c>
      <c r="BJ23" s="385">
        <f>'50.37'!E21</f>
        <v>0</v>
      </c>
      <c r="BK23" s="385">
        <f>'50.37'!F21</f>
        <v>0</v>
      </c>
      <c r="BL23" s="385">
        <f>'50.37'!G21</f>
        <v>0</v>
      </c>
      <c r="BM23" s="317"/>
      <c r="BN23" s="301"/>
      <c r="BO23" s="318"/>
      <c r="BP23" s="341"/>
      <c r="BQ23" s="341"/>
      <c r="BR23" s="341"/>
      <c r="BS23" s="383">
        <f t="shared" si="14"/>
        <v>1896</v>
      </c>
      <c r="BT23" s="385">
        <f>'50.32'!B21</f>
        <v>0</v>
      </c>
      <c r="BU23" s="385">
        <f>'50.32'!C21</f>
        <v>0</v>
      </c>
      <c r="BV23" s="385">
        <f>'50.32'!D21</f>
        <v>0</v>
      </c>
      <c r="BW23" s="385">
        <f>'50.32'!E21</f>
        <v>0</v>
      </c>
      <c r="BX23" s="385">
        <f>'50.32'!F21</f>
        <v>0</v>
      </c>
      <c r="BY23" s="385">
        <f>'50.32'!G21</f>
        <v>0</v>
      </c>
      <c r="BZ23" s="317"/>
      <c r="CA23" s="301"/>
      <c r="CB23" s="318"/>
      <c r="CC23" s="341"/>
      <c r="CD23" s="341"/>
      <c r="CE23" s="341"/>
      <c r="CF23" s="383">
        <f t="shared" si="15"/>
        <v>1896</v>
      </c>
      <c r="CG23" s="385">
        <f>'50.35'!B21</f>
        <v>0</v>
      </c>
      <c r="CH23" s="385">
        <f>'50.35'!C21</f>
        <v>0</v>
      </c>
      <c r="CI23" s="385">
        <f>'50.35'!D21</f>
        <v>0</v>
      </c>
      <c r="CJ23" s="385">
        <f>'50.35'!E21</f>
        <v>0</v>
      </c>
      <c r="CK23" s="385">
        <f>'50.35'!F21</f>
        <v>0</v>
      </c>
      <c r="CL23" s="385">
        <f>'50.35'!G21</f>
        <v>0</v>
      </c>
      <c r="CM23" s="317"/>
      <c r="CN23" s="301"/>
      <c r="CO23" s="318"/>
      <c r="CP23" s="341"/>
      <c r="CQ23" s="341"/>
      <c r="CR23" s="341"/>
      <c r="CS23" s="383">
        <f t="shared" si="16"/>
        <v>1896</v>
      </c>
      <c r="CT23" s="385">
        <f>'50.34'!B21</f>
        <v>0</v>
      </c>
      <c r="CU23" s="385">
        <f>'50.34'!C21</f>
        <v>0</v>
      </c>
      <c r="CV23" s="385">
        <f>'50.34'!D21</f>
        <v>0</v>
      </c>
      <c r="CW23" s="385">
        <f>'50.34'!E21</f>
        <v>0</v>
      </c>
      <c r="CX23" s="385">
        <f>'50.34'!F21</f>
        <v>0</v>
      </c>
      <c r="CY23" s="385">
        <f>'50.34'!G21</f>
        <v>0</v>
      </c>
      <c r="CZ23" s="317"/>
      <c r="DA23" s="301"/>
    </row>
    <row r="24" spans="1:105" ht="14">
      <c r="A24" s="301"/>
      <c r="B24" s="318"/>
      <c r="C24" s="341"/>
      <c r="D24" s="341"/>
      <c r="E24" s="341"/>
      <c r="F24" s="383">
        <f t="shared" si="9"/>
        <v>1895</v>
      </c>
      <c r="G24" s="384">
        <f t="shared" si="8"/>
        <v>0</v>
      </c>
      <c r="H24" s="384">
        <f t="shared" si="8"/>
        <v>0</v>
      </c>
      <c r="I24" s="384">
        <f t="shared" si="8"/>
        <v>0</v>
      </c>
      <c r="J24" s="384">
        <f t="shared" si="8"/>
        <v>0</v>
      </c>
      <c r="K24" s="384">
        <f t="shared" si="8"/>
        <v>0</v>
      </c>
      <c r="L24" s="384">
        <f t="shared" si="8"/>
        <v>0</v>
      </c>
      <c r="M24" s="373"/>
      <c r="N24" s="374"/>
      <c r="O24" s="318"/>
      <c r="P24" s="341"/>
      <c r="Q24" s="341"/>
      <c r="R24" s="341"/>
      <c r="S24" s="383">
        <f t="shared" si="10"/>
        <v>1895</v>
      </c>
      <c r="T24" s="385">
        <f>'50.33'!B22</f>
        <v>0</v>
      </c>
      <c r="U24" s="385">
        <f>'50.33'!C22</f>
        <v>0</v>
      </c>
      <c r="V24" s="385">
        <f>'50.33'!D22</f>
        <v>0</v>
      </c>
      <c r="W24" s="385">
        <f>'50.33'!E22</f>
        <v>0</v>
      </c>
      <c r="X24" s="385">
        <f>'50.33'!F22</f>
        <v>0</v>
      </c>
      <c r="Y24" s="385">
        <f>'50.33'!G22</f>
        <v>0</v>
      </c>
      <c r="Z24" s="375"/>
      <c r="AA24" s="376"/>
      <c r="AB24" s="318"/>
      <c r="AC24" s="341"/>
      <c r="AD24" s="341"/>
      <c r="AE24" s="341"/>
      <c r="AF24" s="383">
        <f t="shared" si="11"/>
        <v>1895</v>
      </c>
      <c r="AG24" s="385">
        <f>'50.36'!B22</f>
        <v>0</v>
      </c>
      <c r="AH24" s="385">
        <f>'50.36'!C22</f>
        <v>0</v>
      </c>
      <c r="AI24" s="385">
        <f>'50.36'!D22</f>
        <v>0</v>
      </c>
      <c r="AJ24" s="385">
        <f>'50.36'!E22</f>
        <v>0</v>
      </c>
      <c r="AK24" s="385">
        <f>'50.36'!F22</f>
        <v>0</v>
      </c>
      <c r="AL24" s="385">
        <f>'50.36'!G22</f>
        <v>0</v>
      </c>
      <c r="AM24" s="375"/>
      <c r="AN24" s="376"/>
      <c r="AO24" s="318"/>
      <c r="AP24" s="341"/>
      <c r="AQ24" s="341"/>
      <c r="AR24" s="341"/>
      <c r="AS24" s="383">
        <f t="shared" si="12"/>
        <v>1895</v>
      </c>
      <c r="AT24" s="385">
        <f>'50.31'!B22</f>
        <v>0</v>
      </c>
      <c r="AU24" s="385">
        <f>'50.31'!C22</f>
        <v>0</v>
      </c>
      <c r="AV24" s="385">
        <f>'50.31'!D22</f>
        <v>0</v>
      </c>
      <c r="AW24" s="385">
        <f>'50.31'!E22</f>
        <v>0</v>
      </c>
      <c r="AX24" s="385">
        <f>'50.31'!F22</f>
        <v>0</v>
      </c>
      <c r="AY24" s="385">
        <f>'50.31'!G22</f>
        <v>0</v>
      </c>
      <c r="AZ24" s="375"/>
      <c r="BA24" s="376"/>
      <c r="BB24" s="318"/>
      <c r="BC24" s="341"/>
      <c r="BD24" s="341"/>
      <c r="BE24" s="341"/>
      <c r="BF24" s="383">
        <f t="shared" si="13"/>
        <v>1895</v>
      </c>
      <c r="BG24" s="385">
        <f>'50.37'!B22</f>
        <v>0</v>
      </c>
      <c r="BH24" s="385">
        <f>'50.37'!C22</f>
        <v>0</v>
      </c>
      <c r="BI24" s="385">
        <f>'50.37'!D22</f>
        <v>0</v>
      </c>
      <c r="BJ24" s="385">
        <f>'50.37'!E22</f>
        <v>0</v>
      </c>
      <c r="BK24" s="385">
        <f>'50.37'!F22</f>
        <v>0</v>
      </c>
      <c r="BL24" s="385">
        <f>'50.37'!G22</f>
        <v>0</v>
      </c>
      <c r="BM24" s="317"/>
      <c r="BN24" s="301"/>
      <c r="BO24" s="318"/>
      <c r="BP24" s="341"/>
      <c r="BQ24" s="341"/>
      <c r="BR24" s="341"/>
      <c r="BS24" s="383">
        <f t="shared" si="14"/>
        <v>1895</v>
      </c>
      <c r="BT24" s="385">
        <f>'50.32'!B22</f>
        <v>0</v>
      </c>
      <c r="BU24" s="385">
        <f>'50.32'!C22</f>
        <v>0</v>
      </c>
      <c r="BV24" s="385">
        <f>'50.32'!D22</f>
        <v>0</v>
      </c>
      <c r="BW24" s="385">
        <f>'50.32'!E22</f>
        <v>0</v>
      </c>
      <c r="BX24" s="385">
        <f>'50.32'!F22</f>
        <v>0</v>
      </c>
      <c r="BY24" s="385">
        <f>'50.32'!G22</f>
        <v>0</v>
      </c>
      <c r="BZ24" s="317"/>
      <c r="CA24" s="301"/>
      <c r="CB24" s="318"/>
      <c r="CC24" s="341"/>
      <c r="CD24" s="341"/>
      <c r="CE24" s="341"/>
      <c r="CF24" s="383">
        <f t="shared" si="15"/>
        <v>1895</v>
      </c>
      <c r="CG24" s="385">
        <f>'50.35'!B22</f>
        <v>0</v>
      </c>
      <c r="CH24" s="385">
        <f>'50.35'!C22</f>
        <v>0</v>
      </c>
      <c r="CI24" s="385">
        <f>'50.35'!D22</f>
        <v>0</v>
      </c>
      <c r="CJ24" s="385">
        <f>'50.35'!E22</f>
        <v>0</v>
      </c>
      <c r="CK24" s="385">
        <f>'50.35'!F22</f>
        <v>0</v>
      </c>
      <c r="CL24" s="385">
        <f>'50.35'!G22</f>
        <v>0</v>
      </c>
      <c r="CM24" s="317"/>
      <c r="CN24" s="301"/>
      <c r="CO24" s="318"/>
      <c r="CP24" s="341"/>
      <c r="CQ24" s="341"/>
      <c r="CR24" s="341"/>
      <c r="CS24" s="383">
        <f t="shared" si="16"/>
        <v>1895</v>
      </c>
      <c r="CT24" s="385">
        <f>'50.34'!B22</f>
        <v>0</v>
      </c>
      <c r="CU24" s="385">
        <f>'50.34'!C22</f>
        <v>0</v>
      </c>
      <c r="CV24" s="385">
        <f>'50.34'!D22</f>
        <v>0</v>
      </c>
      <c r="CW24" s="385">
        <f>'50.34'!E22</f>
        <v>0</v>
      </c>
      <c r="CX24" s="385">
        <f>'50.34'!F22</f>
        <v>0</v>
      </c>
      <c r="CY24" s="385">
        <f>'50.34'!G22</f>
        <v>0</v>
      </c>
      <c r="CZ24" s="317"/>
      <c r="DA24" s="301"/>
    </row>
    <row r="25" spans="1:105" ht="14">
      <c r="A25" s="301"/>
      <c r="B25" s="318"/>
      <c r="C25" s="341"/>
      <c r="D25" s="341"/>
      <c r="E25" s="341"/>
      <c r="F25" s="383">
        <f t="shared" si="9"/>
        <v>1894</v>
      </c>
      <c r="G25" s="384">
        <f t="shared" si="8"/>
        <v>0</v>
      </c>
      <c r="H25" s="384">
        <f t="shared" si="8"/>
        <v>0</v>
      </c>
      <c r="I25" s="384">
        <f t="shared" si="8"/>
        <v>0</v>
      </c>
      <c r="J25" s="384">
        <f t="shared" si="8"/>
        <v>0</v>
      </c>
      <c r="K25" s="384">
        <f t="shared" si="8"/>
        <v>0</v>
      </c>
      <c r="L25" s="384">
        <f t="shared" si="8"/>
        <v>0</v>
      </c>
      <c r="M25" s="373"/>
      <c r="N25" s="374"/>
      <c r="O25" s="318"/>
      <c r="P25" s="341"/>
      <c r="Q25" s="341"/>
      <c r="R25" s="341"/>
      <c r="S25" s="383">
        <f t="shared" si="10"/>
        <v>1894</v>
      </c>
      <c r="T25" s="385">
        <f>'50.33'!B23</f>
        <v>0</v>
      </c>
      <c r="U25" s="385">
        <f>'50.33'!C23</f>
        <v>0</v>
      </c>
      <c r="V25" s="385">
        <f>'50.33'!D23</f>
        <v>0</v>
      </c>
      <c r="W25" s="385">
        <f>'50.33'!E23</f>
        <v>0</v>
      </c>
      <c r="X25" s="385">
        <f>'50.33'!F23</f>
        <v>0</v>
      </c>
      <c r="Y25" s="385">
        <f>'50.33'!G23</f>
        <v>0</v>
      </c>
      <c r="Z25" s="375"/>
      <c r="AA25" s="376"/>
      <c r="AB25" s="318"/>
      <c r="AC25" s="341"/>
      <c r="AD25" s="341"/>
      <c r="AE25" s="341"/>
      <c r="AF25" s="383">
        <f t="shared" si="11"/>
        <v>1894</v>
      </c>
      <c r="AG25" s="385">
        <f>'50.36'!B23</f>
        <v>0</v>
      </c>
      <c r="AH25" s="385">
        <f>'50.36'!C23</f>
        <v>0</v>
      </c>
      <c r="AI25" s="385">
        <f>'50.36'!D23</f>
        <v>0</v>
      </c>
      <c r="AJ25" s="385">
        <f>'50.36'!E23</f>
        <v>0</v>
      </c>
      <c r="AK25" s="385">
        <f>'50.36'!F23</f>
        <v>0</v>
      </c>
      <c r="AL25" s="385">
        <f>'50.36'!G23</f>
        <v>0</v>
      </c>
      <c r="AM25" s="375"/>
      <c r="AN25" s="376"/>
      <c r="AO25" s="318"/>
      <c r="AP25" s="341"/>
      <c r="AQ25" s="341"/>
      <c r="AR25" s="341"/>
      <c r="AS25" s="383">
        <f t="shared" si="12"/>
        <v>1894</v>
      </c>
      <c r="AT25" s="385">
        <f>'50.31'!B23</f>
        <v>0</v>
      </c>
      <c r="AU25" s="385">
        <f>'50.31'!C23</f>
        <v>0</v>
      </c>
      <c r="AV25" s="385">
        <f>'50.31'!D23</f>
        <v>0</v>
      </c>
      <c r="AW25" s="385">
        <f>'50.31'!E23</f>
        <v>0</v>
      </c>
      <c r="AX25" s="385">
        <f>'50.31'!F23</f>
        <v>0</v>
      </c>
      <c r="AY25" s="385">
        <f>'50.31'!G23</f>
        <v>0</v>
      </c>
      <c r="AZ25" s="375"/>
      <c r="BA25" s="376"/>
      <c r="BB25" s="318"/>
      <c r="BC25" s="341"/>
      <c r="BD25" s="341"/>
      <c r="BE25" s="341"/>
      <c r="BF25" s="383">
        <f t="shared" si="13"/>
        <v>1894</v>
      </c>
      <c r="BG25" s="385">
        <f>'50.37'!B23</f>
        <v>0</v>
      </c>
      <c r="BH25" s="385">
        <f>'50.37'!C23</f>
        <v>0</v>
      </c>
      <c r="BI25" s="385">
        <f>'50.37'!D23</f>
        <v>0</v>
      </c>
      <c r="BJ25" s="385">
        <f>'50.37'!E23</f>
        <v>0</v>
      </c>
      <c r="BK25" s="385">
        <f>'50.37'!F23</f>
        <v>0</v>
      </c>
      <c r="BL25" s="385">
        <f>'50.37'!G23</f>
        <v>0</v>
      </c>
      <c r="BM25" s="317"/>
      <c r="BN25" s="301"/>
      <c r="BO25" s="318"/>
      <c r="BP25" s="341"/>
      <c r="BQ25" s="341"/>
      <c r="BR25" s="341"/>
      <c r="BS25" s="383">
        <f t="shared" si="14"/>
        <v>1894</v>
      </c>
      <c r="BT25" s="385">
        <f>'50.32'!B23</f>
        <v>0</v>
      </c>
      <c r="BU25" s="385">
        <f>'50.32'!C23</f>
        <v>0</v>
      </c>
      <c r="BV25" s="385">
        <f>'50.32'!D23</f>
        <v>0</v>
      </c>
      <c r="BW25" s="385">
        <f>'50.32'!E23</f>
        <v>0</v>
      </c>
      <c r="BX25" s="385">
        <f>'50.32'!F23</f>
        <v>0</v>
      </c>
      <c r="BY25" s="385">
        <f>'50.32'!G23</f>
        <v>0</v>
      </c>
      <c r="BZ25" s="317"/>
      <c r="CA25" s="301"/>
      <c r="CB25" s="318"/>
      <c r="CC25" s="341"/>
      <c r="CD25" s="341"/>
      <c r="CE25" s="341"/>
      <c r="CF25" s="383">
        <f t="shared" si="15"/>
        <v>1894</v>
      </c>
      <c r="CG25" s="385">
        <f>'50.35'!B23</f>
        <v>0</v>
      </c>
      <c r="CH25" s="385">
        <f>'50.35'!C23</f>
        <v>0</v>
      </c>
      <c r="CI25" s="385">
        <f>'50.35'!D23</f>
        <v>0</v>
      </c>
      <c r="CJ25" s="385">
        <f>'50.35'!E23</f>
        <v>0</v>
      </c>
      <c r="CK25" s="385">
        <f>'50.35'!F23</f>
        <v>0</v>
      </c>
      <c r="CL25" s="385">
        <f>'50.35'!G23</f>
        <v>0</v>
      </c>
      <c r="CM25" s="317"/>
      <c r="CN25" s="301"/>
      <c r="CO25" s="318"/>
      <c r="CP25" s="341"/>
      <c r="CQ25" s="341"/>
      <c r="CR25" s="341"/>
      <c r="CS25" s="383">
        <f t="shared" si="16"/>
        <v>1894</v>
      </c>
      <c r="CT25" s="385">
        <f>'50.34'!B23</f>
        <v>0</v>
      </c>
      <c r="CU25" s="385">
        <f>'50.34'!C23</f>
        <v>0</v>
      </c>
      <c r="CV25" s="385">
        <f>'50.34'!D23</f>
        <v>0</v>
      </c>
      <c r="CW25" s="385">
        <f>'50.34'!E23</f>
        <v>0</v>
      </c>
      <c r="CX25" s="385">
        <f>'50.34'!F23</f>
        <v>0</v>
      </c>
      <c r="CY25" s="385">
        <f>'50.34'!G23</f>
        <v>0</v>
      </c>
      <c r="CZ25" s="317"/>
      <c r="DA25" s="301"/>
    </row>
    <row r="26" spans="1:105" ht="14">
      <c r="A26" s="301"/>
      <c r="B26" s="318"/>
      <c r="C26" s="341"/>
      <c r="D26" s="341"/>
      <c r="E26" s="341"/>
      <c r="F26" s="383">
        <f t="shared" si="9"/>
        <v>1893</v>
      </c>
      <c r="G26" s="384">
        <f t="shared" si="8"/>
        <v>0</v>
      </c>
      <c r="H26" s="384">
        <f t="shared" si="8"/>
        <v>0</v>
      </c>
      <c r="I26" s="384">
        <f t="shared" si="8"/>
        <v>0</v>
      </c>
      <c r="J26" s="384">
        <f t="shared" si="8"/>
        <v>0</v>
      </c>
      <c r="K26" s="384">
        <f t="shared" si="8"/>
        <v>0</v>
      </c>
      <c r="L26" s="384">
        <f t="shared" si="8"/>
        <v>0</v>
      </c>
      <c r="M26" s="373"/>
      <c r="N26" s="374"/>
      <c r="O26" s="318"/>
      <c r="P26" s="341"/>
      <c r="Q26" s="341"/>
      <c r="R26" s="341"/>
      <c r="S26" s="383">
        <f t="shared" si="10"/>
        <v>1893</v>
      </c>
      <c r="T26" s="385">
        <f>'50.33'!B24</f>
        <v>0</v>
      </c>
      <c r="U26" s="385">
        <f>'50.33'!C24</f>
        <v>0</v>
      </c>
      <c r="V26" s="385">
        <f>'50.33'!D24</f>
        <v>0</v>
      </c>
      <c r="W26" s="385">
        <f>'50.33'!E24</f>
        <v>0</v>
      </c>
      <c r="X26" s="385">
        <f>'50.33'!F24</f>
        <v>0</v>
      </c>
      <c r="Y26" s="385">
        <f>'50.33'!G24</f>
        <v>0</v>
      </c>
      <c r="Z26" s="375"/>
      <c r="AA26" s="376"/>
      <c r="AB26" s="318"/>
      <c r="AC26" s="341"/>
      <c r="AD26" s="341"/>
      <c r="AE26" s="341"/>
      <c r="AF26" s="383">
        <f t="shared" si="11"/>
        <v>1893</v>
      </c>
      <c r="AG26" s="385">
        <f>'50.36'!B24</f>
        <v>0</v>
      </c>
      <c r="AH26" s="385">
        <f>'50.36'!C24</f>
        <v>0</v>
      </c>
      <c r="AI26" s="385">
        <f>'50.36'!D24</f>
        <v>0</v>
      </c>
      <c r="AJ26" s="385">
        <f>'50.36'!E24</f>
        <v>0</v>
      </c>
      <c r="AK26" s="385">
        <f>'50.36'!F24</f>
        <v>0</v>
      </c>
      <c r="AL26" s="385">
        <f>'50.36'!G24</f>
        <v>0</v>
      </c>
      <c r="AM26" s="375"/>
      <c r="AN26" s="376"/>
      <c r="AO26" s="318"/>
      <c r="AP26" s="341"/>
      <c r="AQ26" s="341"/>
      <c r="AR26" s="341"/>
      <c r="AS26" s="383">
        <f t="shared" si="12"/>
        <v>1893</v>
      </c>
      <c r="AT26" s="385">
        <f>'50.31'!B24</f>
        <v>0</v>
      </c>
      <c r="AU26" s="385">
        <f>'50.31'!C24</f>
        <v>0</v>
      </c>
      <c r="AV26" s="385">
        <f>'50.31'!D24</f>
        <v>0</v>
      </c>
      <c r="AW26" s="385">
        <f>'50.31'!E24</f>
        <v>0</v>
      </c>
      <c r="AX26" s="385">
        <f>'50.31'!F24</f>
        <v>0</v>
      </c>
      <c r="AY26" s="385">
        <f>'50.31'!G24</f>
        <v>0</v>
      </c>
      <c r="AZ26" s="375"/>
      <c r="BA26" s="376"/>
      <c r="BB26" s="318"/>
      <c r="BC26" s="341"/>
      <c r="BD26" s="341"/>
      <c r="BE26" s="341"/>
      <c r="BF26" s="383">
        <f t="shared" si="13"/>
        <v>1893</v>
      </c>
      <c r="BG26" s="385">
        <f>'50.37'!B24</f>
        <v>0</v>
      </c>
      <c r="BH26" s="385">
        <f>'50.37'!C24</f>
        <v>0</v>
      </c>
      <c r="BI26" s="385">
        <f>'50.37'!D24</f>
        <v>0</v>
      </c>
      <c r="BJ26" s="385">
        <f>'50.37'!E24</f>
        <v>0</v>
      </c>
      <c r="BK26" s="385">
        <f>'50.37'!F24</f>
        <v>0</v>
      </c>
      <c r="BL26" s="385">
        <f>'50.37'!G24</f>
        <v>0</v>
      </c>
      <c r="BM26" s="317"/>
      <c r="BN26" s="301"/>
      <c r="BO26" s="318"/>
      <c r="BP26" s="341"/>
      <c r="BQ26" s="341"/>
      <c r="BR26" s="341"/>
      <c r="BS26" s="383">
        <f t="shared" si="14"/>
        <v>1893</v>
      </c>
      <c r="BT26" s="385">
        <f>'50.32'!B24</f>
        <v>0</v>
      </c>
      <c r="BU26" s="385">
        <f>'50.32'!C24</f>
        <v>0</v>
      </c>
      <c r="BV26" s="385">
        <f>'50.32'!D24</f>
        <v>0</v>
      </c>
      <c r="BW26" s="385">
        <f>'50.32'!E24</f>
        <v>0</v>
      </c>
      <c r="BX26" s="385">
        <f>'50.32'!F24</f>
        <v>0</v>
      </c>
      <c r="BY26" s="385">
        <f>'50.32'!G24</f>
        <v>0</v>
      </c>
      <c r="BZ26" s="317"/>
      <c r="CA26" s="301"/>
      <c r="CB26" s="318"/>
      <c r="CC26" s="341"/>
      <c r="CD26" s="341"/>
      <c r="CE26" s="341"/>
      <c r="CF26" s="383">
        <f t="shared" si="15"/>
        <v>1893</v>
      </c>
      <c r="CG26" s="385">
        <f>'50.35'!B24</f>
        <v>0</v>
      </c>
      <c r="CH26" s="385">
        <f>'50.35'!C24</f>
        <v>0</v>
      </c>
      <c r="CI26" s="385">
        <f>'50.35'!D24</f>
        <v>0</v>
      </c>
      <c r="CJ26" s="385">
        <f>'50.35'!E24</f>
        <v>0</v>
      </c>
      <c r="CK26" s="385">
        <f>'50.35'!F24</f>
        <v>0</v>
      </c>
      <c r="CL26" s="385">
        <f>'50.35'!G24</f>
        <v>0</v>
      </c>
      <c r="CM26" s="317"/>
      <c r="CN26" s="301"/>
      <c r="CO26" s="318"/>
      <c r="CP26" s="341"/>
      <c r="CQ26" s="341"/>
      <c r="CR26" s="341"/>
      <c r="CS26" s="383">
        <f t="shared" si="16"/>
        <v>1893</v>
      </c>
      <c r="CT26" s="385">
        <f>'50.34'!B24</f>
        <v>0</v>
      </c>
      <c r="CU26" s="385">
        <f>'50.34'!C24</f>
        <v>0</v>
      </c>
      <c r="CV26" s="385">
        <f>'50.34'!D24</f>
        <v>0</v>
      </c>
      <c r="CW26" s="385">
        <f>'50.34'!E24</f>
        <v>0</v>
      </c>
      <c r="CX26" s="385">
        <f>'50.34'!F24</f>
        <v>0</v>
      </c>
      <c r="CY26" s="385">
        <f>'50.34'!G24</f>
        <v>0</v>
      </c>
      <c r="CZ26" s="317"/>
      <c r="DA26" s="301"/>
    </row>
    <row r="27" spans="1:105" ht="14">
      <c r="A27" s="301"/>
      <c r="B27" s="318"/>
      <c r="C27" s="341"/>
      <c r="D27" s="341"/>
      <c r="E27" s="341"/>
      <c r="F27" s="383">
        <f t="shared" si="9"/>
        <v>1892</v>
      </c>
      <c r="G27" s="384">
        <f t="shared" si="8"/>
        <v>0</v>
      </c>
      <c r="H27" s="384">
        <f t="shared" si="8"/>
        <v>0</v>
      </c>
      <c r="I27" s="384">
        <f t="shared" si="8"/>
        <v>0</v>
      </c>
      <c r="J27" s="384">
        <f t="shared" si="8"/>
        <v>0</v>
      </c>
      <c r="K27" s="384">
        <f t="shared" si="8"/>
        <v>0</v>
      </c>
      <c r="L27" s="384">
        <f t="shared" si="8"/>
        <v>0</v>
      </c>
      <c r="M27" s="373"/>
      <c r="N27" s="374"/>
      <c r="O27" s="318"/>
      <c r="P27" s="341"/>
      <c r="Q27" s="341"/>
      <c r="R27" s="341"/>
      <c r="S27" s="383">
        <f t="shared" si="10"/>
        <v>1892</v>
      </c>
      <c r="T27" s="385">
        <f>'50.33'!B25</f>
        <v>0</v>
      </c>
      <c r="U27" s="385">
        <f>'50.33'!C25</f>
        <v>0</v>
      </c>
      <c r="V27" s="385">
        <f>'50.33'!D25</f>
        <v>0</v>
      </c>
      <c r="W27" s="385">
        <f>'50.33'!E25</f>
        <v>0</v>
      </c>
      <c r="X27" s="385">
        <f>'50.33'!F25</f>
        <v>0</v>
      </c>
      <c r="Y27" s="385">
        <f>'50.33'!G25</f>
        <v>0</v>
      </c>
      <c r="Z27" s="375"/>
      <c r="AA27" s="376"/>
      <c r="AB27" s="318"/>
      <c r="AC27" s="341"/>
      <c r="AD27" s="341"/>
      <c r="AE27" s="341"/>
      <c r="AF27" s="383">
        <f t="shared" si="11"/>
        <v>1892</v>
      </c>
      <c r="AG27" s="385">
        <f>'50.36'!B25</f>
        <v>0</v>
      </c>
      <c r="AH27" s="385">
        <f>'50.36'!C25</f>
        <v>0</v>
      </c>
      <c r="AI27" s="385">
        <f>'50.36'!D25</f>
        <v>0</v>
      </c>
      <c r="AJ27" s="385">
        <f>'50.36'!E25</f>
        <v>0</v>
      </c>
      <c r="AK27" s="385">
        <f>'50.36'!F25</f>
        <v>0</v>
      </c>
      <c r="AL27" s="385">
        <f>'50.36'!G25</f>
        <v>0</v>
      </c>
      <c r="AM27" s="375"/>
      <c r="AN27" s="376"/>
      <c r="AO27" s="318"/>
      <c r="AP27" s="341"/>
      <c r="AQ27" s="341"/>
      <c r="AR27" s="341"/>
      <c r="AS27" s="383">
        <f t="shared" si="12"/>
        <v>1892</v>
      </c>
      <c r="AT27" s="385">
        <f>'50.31'!B25</f>
        <v>0</v>
      </c>
      <c r="AU27" s="385">
        <f>'50.31'!C25</f>
        <v>0</v>
      </c>
      <c r="AV27" s="385">
        <f>'50.31'!D25</f>
        <v>0</v>
      </c>
      <c r="AW27" s="385">
        <f>'50.31'!E25</f>
        <v>0</v>
      </c>
      <c r="AX27" s="385">
        <f>'50.31'!F25</f>
        <v>0</v>
      </c>
      <c r="AY27" s="385">
        <f>'50.31'!G25</f>
        <v>0</v>
      </c>
      <c r="AZ27" s="375"/>
      <c r="BA27" s="376"/>
      <c r="BB27" s="318"/>
      <c r="BC27" s="341"/>
      <c r="BD27" s="341"/>
      <c r="BE27" s="341"/>
      <c r="BF27" s="383">
        <f t="shared" si="13"/>
        <v>1892</v>
      </c>
      <c r="BG27" s="385">
        <f>'50.37'!B25</f>
        <v>0</v>
      </c>
      <c r="BH27" s="385">
        <f>'50.37'!C25</f>
        <v>0</v>
      </c>
      <c r="BI27" s="385">
        <f>'50.37'!D25</f>
        <v>0</v>
      </c>
      <c r="BJ27" s="385">
        <f>'50.37'!E25</f>
        <v>0</v>
      </c>
      <c r="BK27" s="385">
        <f>'50.37'!F25</f>
        <v>0</v>
      </c>
      <c r="BL27" s="385">
        <f>'50.37'!G25</f>
        <v>0</v>
      </c>
      <c r="BM27" s="317"/>
      <c r="BN27" s="301"/>
      <c r="BO27" s="318"/>
      <c r="BP27" s="341"/>
      <c r="BQ27" s="341"/>
      <c r="BR27" s="341"/>
      <c r="BS27" s="383">
        <f t="shared" si="14"/>
        <v>1892</v>
      </c>
      <c r="BT27" s="385">
        <f>'50.32'!B25</f>
        <v>0</v>
      </c>
      <c r="BU27" s="385">
        <f>'50.32'!C25</f>
        <v>0</v>
      </c>
      <c r="BV27" s="385">
        <f>'50.32'!D25</f>
        <v>0</v>
      </c>
      <c r="BW27" s="385">
        <f>'50.32'!E25</f>
        <v>0</v>
      </c>
      <c r="BX27" s="385">
        <f>'50.32'!F25</f>
        <v>0</v>
      </c>
      <c r="BY27" s="385">
        <f>'50.32'!G25</f>
        <v>0</v>
      </c>
      <c r="BZ27" s="317"/>
      <c r="CA27" s="301"/>
      <c r="CB27" s="318"/>
      <c r="CC27" s="341"/>
      <c r="CD27" s="341"/>
      <c r="CE27" s="341"/>
      <c r="CF27" s="383">
        <f t="shared" si="15"/>
        <v>1892</v>
      </c>
      <c r="CG27" s="385">
        <f>'50.35'!B25</f>
        <v>0</v>
      </c>
      <c r="CH27" s="385">
        <f>'50.35'!C25</f>
        <v>0</v>
      </c>
      <c r="CI27" s="385">
        <f>'50.35'!D25</f>
        <v>0</v>
      </c>
      <c r="CJ27" s="385">
        <f>'50.35'!E25</f>
        <v>0</v>
      </c>
      <c r="CK27" s="385">
        <f>'50.35'!F25</f>
        <v>0</v>
      </c>
      <c r="CL27" s="385">
        <f>'50.35'!G25</f>
        <v>0</v>
      </c>
      <c r="CM27" s="317"/>
      <c r="CN27" s="301"/>
      <c r="CO27" s="318"/>
      <c r="CP27" s="341"/>
      <c r="CQ27" s="341"/>
      <c r="CR27" s="341"/>
      <c r="CS27" s="383">
        <f t="shared" si="16"/>
        <v>1892</v>
      </c>
      <c r="CT27" s="385">
        <f>'50.34'!B25</f>
        <v>0</v>
      </c>
      <c r="CU27" s="385">
        <f>'50.34'!C25</f>
        <v>0</v>
      </c>
      <c r="CV27" s="385">
        <f>'50.34'!D25</f>
        <v>0</v>
      </c>
      <c r="CW27" s="385">
        <f>'50.34'!E25</f>
        <v>0</v>
      </c>
      <c r="CX27" s="385">
        <f>'50.34'!F25</f>
        <v>0</v>
      </c>
      <c r="CY27" s="385">
        <f>'50.34'!G25</f>
        <v>0</v>
      </c>
      <c r="CZ27" s="317"/>
      <c r="DA27" s="301"/>
    </row>
    <row r="28" spans="1:105" ht="14">
      <c r="A28" s="301"/>
      <c r="B28" s="318"/>
      <c r="C28" s="341"/>
      <c r="D28" s="341"/>
      <c r="E28" s="341"/>
      <c r="F28" s="383">
        <f t="shared" si="9"/>
        <v>1891</v>
      </c>
      <c r="G28" s="384">
        <f t="shared" si="8"/>
        <v>0</v>
      </c>
      <c r="H28" s="384">
        <f t="shared" si="8"/>
        <v>0</v>
      </c>
      <c r="I28" s="384">
        <f t="shared" si="8"/>
        <v>0</v>
      </c>
      <c r="J28" s="384">
        <f t="shared" si="8"/>
        <v>0</v>
      </c>
      <c r="K28" s="384">
        <f t="shared" si="8"/>
        <v>0</v>
      </c>
      <c r="L28" s="384">
        <f t="shared" si="8"/>
        <v>0</v>
      </c>
      <c r="M28" s="373"/>
      <c r="N28" s="374"/>
      <c r="O28" s="318"/>
      <c r="P28" s="341"/>
      <c r="Q28" s="341"/>
      <c r="R28" s="341"/>
      <c r="S28" s="383">
        <f t="shared" si="10"/>
        <v>1891</v>
      </c>
      <c r="T28" s="385">
        <f>'50.33'!B26</f>
        <v>0</v>
      </c>
      <c r="U28" s="385">
        <f>'50.33'!C26</f>
        <v>0</v>
      </c>
      <c r="V28" s="385">
        <f>'50.33'!D26</f>
        <v>0</v>
      </c>
      <c r="W28" s="385">
        <f>'50.33'!E26</f>
        <v>0</v>
      </c>
      <c r="X28" s="385">
        <f>'50.33'!F26</f>
        <v>0</v>
      </c>
      <c r="Y28" s="385">
        <f>'50.33'!G26</f>
        <v>0</v>
      </c>
      <c r="Z28" s="375"/>
      <c r="AA28" s="376"/>
      <c r="AB28" s="318"/>
      <c r="AC28" s="341"/>
      <c r="AD28" s="341"/>
      <c r="AE28" s="341"/>
      <c r="AF28" s="383">
        <f t="shared" si="11"/>
        <v>1891</v>
      </c>
      <c r="AG28" s="385">
        <f>'50.36'!B26</f>
        <v>0</v>
      </c>
      <c r="AH28" s="385">
        <f>'50.36'!C26</f>
        <v>0</v>
      </c>
      <c r="AI28" s="385">
        <f>'50.36'!D26</f>
        <v>0</v>
      </c>
      <c r="AJ28" s="385">
        <f>'50.36'!E26</f>
        <v>0</v>
      </c>
      <c r="AK28" s="385">
        <f>'50.36'!F26</f>
        <v>0</v>
      </c>
      <c r="AL28" s="385">
        <f>'50.36'!G26</f>
        <v>0</v>
      </c>
      <c r="AM28" s="375"/>
      <c r="AN28" s="376"/>
      <c r="AO28" s="318"/>
      <c r="AP28" s="341"/>
      <c r="AQ28" s="341"/>
      <c r="AR28" s="341"/>
      <c r="AS28" s="383">
        <f t="shared" si="12"/>
        <v>1891</v>
      </c>
      <c r="AT28" s="385">
        <f>'50.31'!B26</f>
        <v>0</v>
      </c>
      <c r="AU28" s="385">
        <f>'50.31'!C26</f>
        <v>0</v>
      </c>
      <c r="AV28" s="385">
        <f>'50.31'!D26</f>
        <v>0</v>
      </c>
      <c r="AW28" s="385">
        <f>'50.31'!E26</f>
        <v>0</v>
      </c>
      <c r="AX28" s="385">
        <f>'50.31'!F26</f>
        <v>0</v>
      </c>
      <c r="AY28" s="385">
        <f>'50.31'!G26</f>
        <v>0</v>
      </c>
      <c r="AZ28" s="375"/>
      <c r="BA28" s="376"/>
      <c r="BB28" s="318"/>
      <c r="BC28" s="341"/>
      <c r="BD28" s="341"/>
      <c r="BE28" s="341"/>
      <c r="BF28" s="383">
        <f t="shared" si="13"/>
        <v>1891</v>
      </c>
      <c r="BG28" s="385">
        <f>'50.37'!B26</f>
        <v>0</v>
      </c>
      <c r="BH28" s="385">
        <f>'50.37'!C26</f>
        <v>0</v>
      </c>
      <c r="BI28" s="385">
        <f>'50.37'!D26</f>
        <v>0</v>
      </c>
      <c r="BJ28" s="385">
        <f>'50.37'!E26</f>
        <v>0</v>
      </c>
      <c r="BK28" s="385">
        <f>'50.37'!F26</f>
        <v>0</v>
      </c>
      <c r="BL28" s="385">
        <f>'50.37'!G26</f>
        <v>0</v>
      </c>
      <c r="BM28" s="317"/>
      <c r="BN28" s="301"/>
      <c r="BO28" s="318"/>
      <c r="BP28" s="341"/>
      <c r="BQ28" s="341"/>
      <c r="BR28" s="341"/>
      <c r="BS28" s="383">
        <f t="shared" si="14"/>
        <v>1891</v>
      </c>
      <c r="BT28" s="385">
        <f>'50.32'!B26</f>
        <v>0</v>
      </c>
      <c r="BU28" s="385">
        <f>'50.32'!C26</f>
        <v>0</v>
      </c>
      <c r="BV28" s="385">
        <f>'50.32'!D26</f>
        <v>0</v>
      </c>
      <c r="BW28" s="385">
        <f>'50.32'!E26</f>
        <v>0</v>
      </c>
      <c r="BX28" s="385">
        <f>'50.32'!F26</f>
        <v>0</v>
      </c>
      <c r="BY28" s="385">
        <f>'50.32'!G26</f>
        <v>0</v>
      </c>
      <c r="BZ28" s="317"/>
      <c r="CA28" s="301"/>
      <c r="CB28" s="318"/>
      <c r="CC28" s="341"/>
      <c r="CD28" s="341"/>
      <c r="CE28" s="341"/>
      <c r="CF28" s="383">
        <f t="shared" si="15"/>
        <v>1891</v>
      </c>
      <c r="CG28" s="385">
        <f>'50.35'!B26</f>
        <v>0</v>
      </c>
      <c r="CH28" s="385">
        <f>'50.35'!C26</f>
        <v>0</v>
      </c>
      <c r="CI28" s="385">
        <f>'50.35'!D26</f>
        <v>0</v>
      </c>
      <c r="CJ28" s="385">
        <f>'50.35'!E26</f>
        <v>0</v>
      </c>
      <c r="CK28" s="385">
        <f>'50.35'!F26</f>
        <v>0</v>
      </c>
      <c r="CL28" s="385">
        <f>'50.35'!G26</f>
        <v>0</v>
      </c>
      <c r="CM28" s="317"/>
      <c r="CN28" s="301"/>
      <c r="CO28" s="318"/>
      <c r="CP28" s="341"/>
      <c r="CQ28" s="341"/>
      <c r="CR28" s="341"/>
      <c r="CS28" s="383">
        <f t="shared" si="16"/>
        <v>1891</v>
      </c>
      <c r="CT28" s="385">
        <f>'50.34'!B26</f>
        <v>0</v>
      </c>
      <c r="CU28" s="385">
        <f>'50.34'!C26</f>
        <v>0</v>
      </c>
      <c r="CV28" s="385">
        <f>'50.34'!D26</f>
        <v>0</v>
      </c>
      <c r="CW28" s="385">
        <f>'50.34'!E26</f>
        <v>0</v>
      </c>
      <c r="CX28" s="385">
        <f>'50.34'!F26</f>
        <v>0</v>
      </c>
      <c r="CY28" s="385">
        <f>'50.34'!G26</f>
        <v>0</v>
      </c>
      <c r="CZ28" s="317"/>
      <c r="DA28" s="301"/>
    </row>
    <row r="29" spans="1:105" ht="14">
      <c r="A29" s="301"/>
      <c r="B29" s="318"/>
      <c r="C29" s="341"/>
      <c r="D29" s="341"/>
      <c r="E29" s="341"/>
      <c r="F29" s="361" t="str">
        <f>CONCATENATE(F28-1," &amp; prior")</f>
        <v>1890 &amp; prior</v>
      </c>
      <c r="G29" s="384">
        <f t="shared" si="8"/>
        <v>0</v>
      </c>
      <c r="H29" s="384">
        <f t="shared" si="8"/>
        <v>0</v>
      </c>
      <c r="I29" s="384">
        <f t="shared" si="8"/>
        <v>0</v>
      </c>
      <c r="J29" s="384">
        <f t="shared" si="8"/>
        <v>0</v>
      </c>
      <c r="K29" s="384">
        <f t="shared" si="8"/>
        <v>0</v>
      </c>
      <c r="L29" s="384">
        <f t="shared" si="8"/>
        <v>0</v>
      </c>
      <c r="M29" s="373"/>
      <c r="N29" s="374"/>
      <c r="O29" s="318"/>
      <c r="P29" s="341"/>
      <c r="Q29" s="341"/>
      <c r="R29" s="341"/>
      <c r="S29" s="361" t="str">
        <f>CONCATENATE(S28-1," &amp; prior")</f>
        <v>1890 &amp; prior</v>
      </c>
      <c r="T29" s="385">
        <f>'50.33'!B27</f>
        <v>0</v>
      </c>
      <c r="U29" s="385">
        <f>'50.33'!C27</f>
        <v>0</v>
      </c>
      <c r="V29" s="385">
        <f>'50.33'!D27</f>
        <v>0</v>
      </c>
      <c r="W29" s="385">
        <f>'50.33'!E27</f>
        <v>0</v>
      </c>
      <c r="X29" s="385">
        <f>'50.33'!F27</f>
        <v>0</v>
      </c>
      <c r="Y29" s="385">
        <f>'50.33'!G27</f>
        <v>0</v>
      </c>
      <c r="Z29" s="375"/>
      <c r="AA29" s="376"/>
      <c r="AB29" s="318"/>
      <c r="AC29" s="341"/>
      <c r="AD29" s="341"/>
      <c r="AE29" s="341"/>
      <c r="AF29" s="361" t="str">
        <f>CONCATENATE(AF28-1," &amp; prior")</f>
        <v>1890 &amp; prior</v>
      </c>
      <c r="AG29" s="385">
        <f>'50.36'!B27</f>
        <v>0</v>
      </c>
      <c r="AH29" s="385">
        <f>'50.36'!C27</f>
        <v>0</v>
      </c>
      <c r="AI29" s="385">
        <f>'50.36'!D27</f>
        <v>0</v>
      </c>
      <c r="AJ29" s="385">
        <f>'50.36'!E27</f>
        <v>0</v>
      </c>
      <c r="AK29" s="385">
        <f>'50.36'!F27</f>
        <v>0</v>
      </c>
      <c r="AL29" s="385">
        <f>'50.36'!G27</f>
        <v>0</v>
      </c>
      <c r="AM29" s="375"/>
      <c r="AN29" s="376"/>
      <c r="AO29" s="318"/>
      <c r="AP29" s="341"/>
      <c r="AQ29" s="341"/>
      <c r="AR29" s="341"/>
      <c r="AS29" s="361" t="str">
        <f>CONCATENATE(AS28-1," &amp; prior")</f>
        <v>1890 &amp; prior</v>
      </c>
      <c r="AT29" s="385">
        <f>'50.31'!B27</f>
        <v>0</v>
      </c>
      <c r="AU29" s="385">
        <f>'50.31'!C27</f>
        <v>0</v>
      </c>
      <c r="AV29" s="385">
        <f>'50.31'!D27</f>
        <v>0</v>
      </c>
      <c r="AW29" s="385">
        <f>'50.31'!E27</f>
        <v>0</v>
      </c>
      <c r="AX29" s="385">
        <f>'50.31'!F27</f>
        <v>0</v>
      </c>
      <c r="AY29" s="385">
        <f>'50.31'!G27</f>
        <v>0</v>
      </c>
      <c r="AZ29" s="375"/>
      <c r="BA29" s="376"/>
      <c r="BB29" s="318"/>
      <c r="BC29" s="341"/>
      <c r="BD29" s="341"/>
      <c r="BE29" s="341"/>
      <c r="BF29" s="361" t="str">
        <f>CONCATENATE(BF28-1," &amp; prior")</f>
        <v>1890 &amp; prior</v>
      </c>
      <c r="BG29" s="385">
        <f>'50.37'!B27</f>
        <v>0</v>
      </c>
      <c r="BH29" s="385">
        <f>'50.37'!C27</f>
        <v>0</v>
      </c>
      <c r="BI29" s="385">
        <f>'50.37'!D27</f>
        <v>0</v>
      </c>
      <c r="BJ29" s="385">
        <f>'50.37'!E27</f>
        <v>0</v>
      </c>
      <c r="BK29" s="385">
        <f>'50.37'!F27</f>
        <v>0</v>
      </c>
      <c r="BL29" s="385">
        <f>'50.37'!G27</f>
        <v>0</v>
      </c>
      <c r="BM29" s="317"/>
      <c r="BN29" s="301"/>
      <c r="BO29" s="318"/>
      <c r="BP29" s="341"/>
      <c r="BQ29" s="341"/>
      <c r="BR29" s="341"/>
      <c r="BS29" s="361" t="str">
        <f>CONCATENATE(BS28-1," &amp; prior")</f>
        <v>1890 &amp; prior</v>
      </c>
      <c r="BT29" s="385">
        <f>'50.32'!B27</f>
        <v>0</v>
      </c>
      <c r="BU29" s="385">
        <f>'50.32'!C27</f>
        <v>0</v>
      </c>
      <c r="BV29" s="385">
        <f>'50.32'!D27</f>
        <v>0</v>
      </c>
      <c r="BW29" s="385">
        <f>'50.32'!E27</f>
        <v>0</v>
      </c>
      <c r="BX29" s="385">
        <f>'50.32'!F27</f>
        <v>0</v>
      </c>
      <c r="BY29" s="385">
        <f>'50.32'!G27</f>
        <v>0</v>
      </c>
      <c r="BZ29" s="317"/>
      <c r="CA29" s="301"/>
      <c r="CB29" s="318"/>
      <c r="CC29" s="341"/>
      <c r="CD29" s="341"/>
      <c r="CE29" s="341"/>
      <c r="CF29" s="361" t="str">
        <f>CONCATENATE(CF28-1," &amp; prior")</f>
        <v>1890 &amp; prior</v>
      </c>
      <c r="CG29" s="385">
        <f>'50.35'!B27</f>
        <v>0</v>
      </c>
      <c r="CH29" s="385">
        <f>'50.35'!C27</f>
        <v>0</v>
      </c>
      <c r="CI29" s="385">
        <f>'50.35'!D27</f>
        <v>0</v>
      </c>
      <c r="CJ29" s="385">
        <f>'50.35'!E27</f>
        <v>0</v>
      </c>
      <c r="CK29" s="385">
        <f>'50.35'!F27</f>
        <v>0</v>
      </c>
      <c r="CL29" s="385">
        <f>'50.35'!G27</f>
        <v>0</v>
      </c>
      <c r="CM29" s="317"/>
      <c r="CN29" s="301"/>
      <c r="CO29" s="318"/>
      <c r="CP29" s="341"/>
      <c r="CQ29" s="341"/>
      <c r="CR29" s="341"/>
      <c r="CS29" s="361" t="str">
        <f>CONCATENATE(CS28-1," &amp; prior")</f>
        <v>1890 &amp; prior</v>
      </c>
      <c r="CT29" s="385">
        <f>'50.34'!B27</f>
        <v>0</v>
      </c>
      <c r="CU29" s="385">
        <f>'50.34'!C27</f>
        <v>0</v>
      </c>
      <c r="CV29" s="385">
        <f>'50.34'!D27</f>
        <v>0</v>
      </c>
      <c r="CW29" s="385">
        <f>'50.34'!E27</f>
        <v>0</v>
      </c>
      <c r="CX29" s="385">
        <f>'50.34'!F27</f>
        <v>0</v>
      </c>
      <c r="CY29" s="385">
        <f>'50.34'!G27</f>
        <v>0</v>
      </c>
      <c r="CZ29" s="317"/>
      <c r="DA29" s="301"/>
    </row>
    <row r="30" spans="1:105" ht="14">
      <c r="A30" s="301"/>
      <c r="B30" s="318"/>
      <c r="C30" s="341"/>
      <c r="D30" s="341"/>
      <c r="E30" s="341"/>
      <c r="F30" s="361" t="s">
        <v>20</v>
      </c>
      <c r="G30" s="384">
        <f t="shared" si="8"/>
        <v>0</v>
      </c>
      <c r="H30" s="384">
        <f t="shared" si="8"/>
        <v>0</v>
      </c>
      <c r="I30" s="384">
        <f t="shared" si="8"/>
        <v>0</v>
      </c>
      <c r="J30" s="384">
        <f t="shared" si="8"/>
        <v>0</v>
      </c>
      <c r="K30" s="384">
        <f t="shared" si="8"/>
        <v>0</v>
      </c>
      <c r="L30" s="384">
        <f t="shared" si="8"/>
        <v>0</v>
      </c>
      <c r="M30" s="373"/>
      <c r="N30" s="374"/>
      <c r="O30" s="318"/>
      <c r="P30" s="341"/>
      <c r="Q30" s="341"/>
      <c r="R30" s="341"/>
      <c r="S30" s="361" t="s">
        <v>20</v>
      </c>
      <c r="T30" s="385">
        <f>'50.33'!B28</f>
        <v>0</v>
      </c>
      <c r="U30" s="385">
        <f>'50.33'!C28</f>
        <v>0</v>
      </c>
      <c r="V30" s="385">
        <f>'50.33'!D28</f>
        <v>0</v>
      </c>
      <c r="W30" s="385">
        <f>'50.33'!E28</f>
        <v>0</v>
      </c>
      <c r="X30" s="385">
        <f>'50.33'!F28</f>
        <v>0</v>
      </c>
      <c r="Y30" s="385">
        <f>'50.33'!G28</f>
        <v>0</v>
      </c>
      <c r="Z30" s="375"/>
      <c r="AA30" s="376"/>
      <c r="AB30" s="318"/>
      <c r="AC30" s="341"/>
      <c r="AD30" s="341"/>
      <c r="AE30" s="341"/>
      <c r="AF30" s="361" t="s">
        <v>20</v>
      </c>
      <c r="AG30" s="385">
        <f>'50.36'!B28</f>
        <v>0</v>
      </c>
      <c r="AH30" s="385">
        <f>'50.36'!C28</f>
        <v>0</v>
      </c>
      <c r="AI30" s="385">
        <f>'50.36'!D28</f>
        <v>0</v>
      </c>
      <c r="AJ30" s="385">
        <f>'50.36'!E28</f>
        <v>0</v>
      </c>
      <c r="AK30" s="385">
        <f>'50.36'!F28</f>
        <v>0</v>
      </c>
      <c r="AL30" s="385">
        <f>'50.36'!G28</f>
        <v>0</v>
      </c>
      <c r="AM30" s="375"/>
      <c r="AN30" s="376"/>
      <c r="AO30" s="318"/>
      <c r="AP30" s="341"/>
      <c r="AQ30" s="341"/>
      <c r="AR30" s="341"/>
      <c r="AS30" s="361" t="s">
        <v>20</v>
      </c>
      <c r="AT30" s="385">
        <f>'50.31'!B28</f>
        <v>0</v>
      </c>
      <c r="AU30" s="385">
        <f>'50.31'!C28</f>
        <v>0</v>
      </c>
      <c r="AV30" s="385">
        <f>'50.31'!D28</f>
        <v>0</v>
      </c>
      <c r="AW30" s="385">
        <f>'50.31'!E28</f>
        <v>0</v>
      </c>
      <c r="AX30" s="385">
        <f>'50.31'!F28</f>
        <v>0</v>
      </c>
      <c r="AY30" s="385">
        <f>'50.31'!G28</f>
        <v>0</v>
      </c>
      <c r="AZ30" s="375"/>
      <c r="BA30" s="376"/>
      <c r="BB30" s="318"/>
      <c r="BC30" s="341"/>
      <c r="BD30" s="341"/>
      <c r="BE30" s="341"/>
      <c r="BF30" s="361" t="s">
        <v>20</v>
      </c>
      <c r="BG30" s="385">
        <f>'50.37'!B28</f>
        <v>0</v>
      </c>
      <c r="BH30" s="385">
        <f>'50.37'!C28</f>
        <v>0</v>
      </c>
      <c r="BI30" s="385">
        <f>'50.37'!D28</f>
        <v>0</v>
      </c>
      <c r="BJ30" s="385">
        <f>'50.37'!E28</f>
        <v>0</v>
      </c>
      <c r="BK30" s="385">
        <f>'50.37'!F28</f>
        <v>0</v>
      </c>
      <c r="BL30" s="385">
        <f>'50.37'!G28</f>
        <v>0</v>
      </c>
      <c r="BM30" s="317"/>
      <c r="BN30" s="301"/>
      <c r="BO30" s="318"/>
      <c r="BP30" s="341"/>
      <c r="BQ30" s="341"/>
      <c r="BR30" s="341"/>
      <c r="BS30" s="361" t="s">
        <v>20</v>
      </c>
      <c r="BT30" s="385">
        <f>'50.32'!B28</f>
        <v>0</v>
      </c>
      <c r="BU30" s="385">
        <f>'50.32'!C28</f>
        <v>0</v>
      </c>
      <c r="BV30" s="385">
        <f>'50.32'!D28</f>
        <v>0</v>
      </c>
      <c r="BW30" s="385">
        <f>'50.32'!E28</f>
        <v>0</v>
      </c>
      <c r="BX30" s="385">
        <f>'50.32'!F28</f>
        <v>0</v>
      </c>
      <c r="BY30" s="385">
        <f>'50.32'!G28</f>
        <v>0</v>
      </c>
      <c r="BZ30" s="317"/>
      <c r="CA30" s="301"/>
      <c r="CB30" s="318"/>
      <c r="CC30" s="341"/>
      <c r="CD30" s="341"/>
      <c r="CE30" s="341"/>
      <c r="CF30" s="361" t="s">
        <v>20</v>
      </c>
      <c r="CG30" s="385">
        <f>'50.35'!B28</f>
        <v>0</v>
      </c>
      <c r="CH30" s="385">
        <f>'50.35'!C28</f>
        <v>0</v>
      </c>
      <c r="CI30" s="385">
        <f>'50.35'!D28</f>
        <v>0</v>
      </c>
      <c r="CJ30" s="385">
        <f>'50.35'!E28</f>
        <v>0</v>
      </c>
      <c r="CK30" s="385">
        <f>'50.35'!F28</f>
        <v>0</v>
      </c>
      <c r="CL30" s="385">
        <f>'50.35'!G28</f>
        <v>0</v>
      </c>
      <c r="CM30" s="317"/>
      <c r="CN30" s="301"/>
      <c r="CO30" s="318"/>
      <c r="CP30" s="341"/>
      <c r="CQ30" s="341"/>
      <c r="CR30" s="341"/>
      <c r="CS30" s="361" t="s">
        <v>20</v>
      </c>
      <c r="CT30" s="385">
        <f>'50.34'!B28</f>
        <v>0</v>
      </c>
      <c r="CU30" s="385">
        <f>'50.34'!C28</f>
        <v>0</v>
      </c>
      <c r="CV30" s="385">
        <f>'50.34'!D28</f>
        <v>0</v>
      </c>
      <c r="CW30" s="385">
        <f>'50.34'!E28</f>
        <v>0</v>
      </c>
      <c r="CX30" s="385">
        <f>'50.34'!F28</f>
        <v>0</v>
      </c>
      <c r="CY30" s="385">
        <f>'50.34'!G28</f>
        <v>0</v>
      </c>
      <c r="CZ30" s="317"/>
      <c r="DA30" s="301"/>
    </row>
    <row r="31" spans="1:105" ht="14">
      <c r="A31" s="330"/>
      <c r="B31" s="314"/>
      <c r="C31" s="347"/>
      <c r="D31" s="347"/>
      <c r="E31" s="347"/>
      <c r="F31" s="387" t="s">
        <v>21</v>
      </c>
      <c r="G31" s="388">
        <f>SUM(G19:G30)</f>
        <v>0</v>
      </c>
      <c r="H31" s="388">
        <f>SUM(H19:H30)</f>
        <v>0</v>
      </c>
      <c r="I31" s="389"/>
      <c r="J31" s="388">
        <f t="shared" ref="J31:L31" si="17">SUM(J19:J30)</f>
        <v>0</v>
      </c>
      <c r="K31" s="388">
        <f t="shared" si="17"/>
        <v>0</v>
      </c>
      <c r="L31" s="388">
        <f t="shared" si="17"/>
        <v>0</v>
      </c>
      <c r="M31" s="390"/>
      <c r="N31" s="391"/>
      <c r="O31" s="314"/>
      <c r="P31" s="347"/>
      <c r="Q31" s="347"/>
      <c r="R31" s="347"/>
      <c r="S31" s="387" t="s">
        <v>21</v>
      </c>
      <c r="T31" s="388">
        <f>SUM(T19:T30)</f>
        <v>0</v>
      </c>
      <c r="U31" s="388">
        <f>SUM(U19:U30)</f>
        <v>0</v>
      </c>
      <c r="V31" s="347"/>
      <c r="W31" s="388">
        <f>SUM(W19:W30)</f>
        <v>0</v>
      </c>
      <c r="X31" s="388">
        <f>SUM(X19:X30)</f>
        <v>0</v>
      </c>
      <c r="Y31" s="388">
        <f>SUM(Y19:Y30)</f>
        <v>0</v>
      </c>
      <c r="Z31" s="390"/>
      <c r="AA31" s="391"/>
      <c r="AB31" s="314"/>
      <c r="AC31" s="347"/>
      <c r="AD31" s="347"/>
      <c r="AE31" s="347"/>
      <c r="AF31" s="387" t="s">
        <v>21</v>
      </c>
      <c r="AG31" s="388">
        <f>SUM(AG19:AG30)</f>
        <v>0</v>
      </c>
      <c r="AH31" s="388">
        <f>SUM(AH19:AH30)</f>
        <v>0</v>
      </c>
      <c r="AI31" s="351"/>
      <c r="AJ31" s="388">
        <f>SUM(AJ19:AJ30)</f>
        <v>0</v>
      </c>
      <c r="AK31" s="388">
        <f>SUM(AK19:AK30)</f>
        <v>0</v>
      </c>
      <c r="AL31" s="388">
        <f>SUM(AL19:AL30)</f>
        <v>0</v>
      </c>
      <c r="AM31" s="390"/>
      <c r="AN31" s="391"/>
      <c r="AO31" s="314"/>
      <c r="AP31" s="347"/>
      <c r="AQ31" s="347"/>
      <c r="AR31" s="347"/>
      <c r="AS31" s="387" t="s">
        <v>21</v>
      </c>
      <c r="AT31" s="388">
        <f>SUM(AT19:AT30)</f>
        <v>0</v>
      </c>
      <c r="AU31" s="388">
        <f>SUM(AU19:AU30)</f>
        <v>0</v>
      </c>
      <c r="AV31" s="351"/>
      <c r="AW31" s="388">
        <f>SUM(AW19:AW30)</f>
        <v>0</v>
      </c>
      <c r="AX31" s="388">
        <f>SUM(AX19:AX30)</f>
        <v>0</v>
      </c>
      <c r="AY31" s="388">
        <f>SUM(AY19:AY30)</f>
        <v>0</v>
      </c>
      <c r="AZ31" s="390"/>
      <c r="BA31" s="391"/>
      <c r="BB31" s="314"/>
      <c r="BC31" s="347"/>
      <c r="BD31" s="347"/>
      <c r="BE31" s="347"/>
      <c r="BF31" s="387" t="s">
        <v>21</v>
      </c>
      <c r="BG31" s="388">
        <f>SUM(BG19:BG30)</f>
        <v>0</v>
      </c>
      <c r="BH31" s="388">
        <f>SUM(BH19:BH30)</f>
        <v>0</v>
      </c>
      <c r="BI31" s="392"/>
      <c r="BJ31" s="388">
        <f>SUM(BJ19:BJ30)</f>
        <v>0</v>
      </c>
      <c r="BK31" s="388">
        <f>SUM(BK19:BK30)</f>
        <v>0</v>
      </c>
      <c r="BL31" s="388">
        <f>SUM(BL19:BL30)</f>
        <v>0</v>
      </c>
      <c r="BM31" s="393"/>
      <c r="BN31" s="330"/>
      <c r="BO31" s="314"/>
      <c r="BP31" s="347"/>
      <c r="BQ31" s="347"/>
      <c r="BR31" s="347"/>
      <c r="BS31" s="387" t="s">
        <v>21</v>
      </c>
      <c r="BT31" s="388">
        <f>SUM(BT19:BT30)</f>
        <v>0</v>
      </c>
      <c r="BU31" s="388">
        <f>SUM(BU19:BU30)</f>
        <v>0</v>
      </c>
      <c r="BV31" s="392"/>
      <c r="BW31" s="388">
        <f>SUM(BW19:BW30)</f>
        <v>0</v>
      </c>
      <c r="BX31" s="388">
        <f>SUM(BX19:BX30)</f>
        <v>0</v>
      </c>
      <c r="BY31" s="388">
        <f>SUM(BY19:BY30)</f>
        <v>0</v>
      </c>
      <c r="BZ31" s="393"/>
      <c r="CA31" s="330"/>
      <c r="CB31" s="314"/>
      <c r="CC31" s="347"/>
      <c r="CD31" s="347"/>
      <c r="CE31" s="347"/>
      <c r="CF31" s="387" t="s">
        <v>21</v>
      </c>
      <c r="CG31" s="388">
        <f>SUM(CG19:CG30)</f>
        <v>0</v>
      </c>
      <c r="CH31" s="388">
        <f>SUM(CH19:CH30)</f>
        <v>0</v>
      </c>
      <c r="CI31" s="351"/>
      <c r="CJ31" s="388">
        <f>SUM(CJ19:CJ30)</f>
        <v>0</v>
      </c>
      <c r="CK31" s="388">
        <f>SUM(CK19:CK30)</f>
        <v>0</v>
      </c>
      <c r="CL31" s="388">
        <f>SUM(CL19:CL30)</f>
        <v>0</v>
      </c>
      <c r="CM31" s="393"/>
      <c r="CN31" s="330"/>
      <c r="CO31" s="314"/>
      <c r="CP31" s="347"/>
      <c r="CQ31" s="347"/>
      <c r="CR31" s="347"/>
      <c r="CS31" s="387" t="s">
        <v>21</v>
      </c>
      <c r="CT31" s="388">
        <f>SUM(CT19:CT30)</f>
        <v>0</v>
      </c>
      <c r="CU31" s="388">
        <f>SUM(CU19:CU30)</f>
        <v>0</v>
      </c>
      <c r="CV31" s="351"/>
      <c r="CW31" s="388">
        <f>SUM(CW19:CW30)</f>
        <v>0</v>
      </c>
      <c r="CX31" s="388">
        <f>SUM(CX19:CX30)</f>
        <v>0</v>
      </c>
      <c r="CY31" s="388">
        <f>SUM(CY19:CY30)</f>
        <v>0</v>
      </c>
      <c r="CZ31" s="393"/>
      <c r="DA31" s="330"/>
    </row>
    <row r="32" spans="1:105" ht="14">
      <c r="A32" s="301"/>
      <c r="B32" s="318"/>
      <c r="C32" s="342"/>
      <c r="D32" s="341"/>
      <c r="E32" s="341"/>
      <c r="F32" s="341"/>
      <c r="G32" s="374"/>
      <c r="H32" s="374"/>
      <c r="I32" s="374"/>
      <c r="J32" s="374"/>
      <c r="K32" s="374"/>
      <c r="L32" s="374"/>
      <c r="M32" s="373"/>
      <c r="N32" s="374"/>
      <c r="O32" s="318"/>
      <c r="P32" s="342"/>
      <c r="Q32" s="341"/>
      <c r="R32" s="341"/>
      <c r="S32" s="341"/>
      <c r="T32" s="380"/>
      <c r="U32" s="380"/>
      <c r="V32" s="380"/>
      <c r="W32" s="380"/>
      <c r="X32" s="380"/>
      <c r="Y32" s="380"/>
      <c r="Z32" s="373"/>
      <c r="AA32" s="379"/>
      <c r="AB32" s="318"/>
      <c r="AC32" s="342"/>
      <c r="AD32" s="341"/>
      <c r="AE32" s="341"/>
      <c r="AF32" s="341"/>
      <c r="AG32" s="381"/>
      <c r="AH32" s="381"/>
      <c r="AI32" s="381"/>
      <c r="AJ32" s="381"/>
      <c r="AK32" s="381"/>
      <c r="AL32" s="381"/>
      <c r="AM32" s="373"/>
      <c r="AN32" s="379"/>
      <c r="AO32" s="318"/>
      <c r="AP32" s="342"/>
      <c r="AQ32" s="341"/>
      <c r="AR32" s="341"/>
      <c r="AS32" s="341"/>
      <c r="AT32" s="381"/>
      <c r="AU32" s="381"/>
      <c r="AV32" s="381"/>
      <c r="AW32" s="381"/>
      <c r="AX32" s="381"/>
      <c r="AY32" s="381"/>
      <c r="AZ32" s="373"/>
      <c r="BA32" s="379"/>
      <c r="BB32" s="318"/>
      <c r="BC32" s="342"/>
      <c r="BD32" s="341"/>
      <c r="BE32" s="341"/>
      <c r="BF32" s="341"/>
      <c r="BG32" s="381"/>
      <c r="BH32" s="381"/>
      <c r="BI32" s="381"/>
      <c r="BJ32" s="381"/>
      <c r="BK32" s="381"/>
      <c r="BL32" s="381"/>
      <c r="BM32" s="317"/>
      <c r="BN32" s="301"/>
      <c r="BO32" s="318"/>
      <c r="BP32" s="342"/>
      <c r="BQ32" s="341"/>
      <c r="BR32" s="341"/>
      <c r="BS32" s="341"/>
      <c r="BT32" s="381"/>
      <c r="BU32" s="381"/>
      <c r="BV32" s="381"/>
      <c r="BW32" s="381"/>
      <c r="BX32" s="381"/>
      <c r="BY32" s="381"/>
      <c r="BZ32" s="317"/>
      <c r="CA32" s="301"/>
      <c r="CB32" s="318"/>
      <c r="CC32" s="342"/>
      <c r="CD32" s="341"/>
      <c r="CE32" s="341"/>
      <c r="CF32" s="341"/>
      <c r="CG32" s="381"/>
      <c r="CH32" s="381"/>
      <c r="CI32" s="381"/>
      <c r="CJ32" s="381"/>
      <c r="CK32" s="381"/>
      <c r="CL32" s="381"/>
      <c r="CM32" s="317"/>
      <c r="CN32" s="301"/>
      <c r="CO32" s="318"/>
      <c r="CP32" s="342"/>
      <c r="CQ32" s="341"/>
      <c r="CR32" s="341"/>
      <c r="CS32" s="341"/>
      <c r="CT32" s="381"/>
      <c r="CU32" s="381"/>
      <c r="CV32" s="381"/>
      <c r="CW32" s="381"/>
      <c r="CX32" s="381"/>
      <c r="CY32" s="381"/>
      <c r="CZ32" s="317"/>
      <c r="DA32" s="301"/>
    </row>
    <row r="33" spans="1:105" ht="14">
      <c r="A33" s="307"/>
      <c r="B33" s="360"/>
      <c r="C33" s="341"/>
      <c r="D33" s="341"/>
      <c r="E33" s="341"/>
      <c r="F33" s="341"/>
      <c r="G33" s="374"/>
      <c r="H33" s="374"/>
      <c r="I33" s="374"/>
      <c r="J33" s="374"/>
      <c r="K33" s="374"/>
      <c r="L33" s="374"/>
      <c r="M33" s="373"/>
      <c r="N33" s="374"/>
      <c r="O33" s="360"/>
      <c r="P33" s="341"/>
      <c r="Q33" s="341"/>
      <c r="R33" s="341"/>
      <c r="S33" s="341"/>
      <c r="T33" s="380"/>
      <c r="U33" s="380"/>
      <c r="V33" s="341"/>
      <c r="W33" s="380"/>
      <c r="X33" s="380"/>
      <c r="Y33" s="380"/>
      <c r="Z33" s="373"/>
      <c r="AA33" s="374"/>
      <c r="AB33" s="360"/>
      <c r="AC33" s="341"/>
      <c r="AD33" s="341"/>
      <c r="AE33" s="341"/>
      <c r="AF33" s="341"/>
      <c r="AG33" s="380"/>
      <c r="AH33" s="380"/>
      <c r="AI33" s="341"/>
      <c r="AJ33" s="380"/>
      <c r="AK33" s="380"/>
      <c r="AL33" s="380"/>
      <c r="AM33" s="373"/>
      <c r="AN33" s="374"/>
      <c r="AO33" s="360"/>
      <c r="AP33" s="341"/>
      <c r="AQ33" s="341"/>
      <c r="AR33" s="341"/>
      <c r="AS33" s="341"/>
      <c r="AT33" s="380"/>
      <c r="AU33" s="380"/>
      <c r="AV33" s="341"/>
      <c r="AW33" s="380"/>
      <c r="AX33" s="380"/>
      <c r="AY33" s="380"/>
      <c r="AZ33" s="373"/>
      <c r="BA33" s="374"/>
      <c r="BB33" s="360"/>
      <c r="BC33" s="341"/>
      <c r="BD33" s="341"/>
      <c r="BE33" s="341"/>
      <c r="BF33" s="341"/>
      <c r="BG33" s="380"/>
      <c r="BH33" s="380"/>
      <c r="BI33" s="341"/>
      <c r="BJ33" s="380"/>
      <c r="BK33" s="380"/>
      <c r="BL33" s="380"/>
      <c r="BM33" s="367"/>
      <c r="BN33" s="307"/>
      <c r="BO33" s="360"/>
      <c r="BP33" s="341"/>
      <c r="BQ33" s="341"/>
      <c r="BR33" s="341"/>
      <c r="BS33" s="341"/>
      <c r="BT33" s="380"/>
      <c r="BU33" s="380"/>
      <c r="BV33" s="341"/>
      <c r="BW33" s="380"/>
      <c r="BX33" s="380"/>
      <c r="BY33" s="380"/>
      <c r="BZ33" s="367"/>
      <c r="CA33" s="307"/>
      <c r="CB33" s="360"/>
      <c r="CC33" s="341"/>
      <c r="CD33" s="341"/>
      <c r="CE33" s="341"/>
      <c r="CF33" s="341"/>
      <c r="CG33" s="380"/>
      <c r="CH33" s="380"/>
      <c r="CI33" s="341"/>
      <c r="CJ33" s="380"/>
      <c r="CK33" s="380"/>
      <c r="CL33" s="380"/>
      <c r="CM33" s="367"/>
      <c r="CN33" s="307"/>
      <c r="CO33" s="360"/>
      <c r="CP33" s="341"/>
      <c r="CQ33" s="341"/>
      <c r="CR33" s="341"/>
      <c r="CS33" s="341"/>
      <c r="CT33" s="380"/>
      <c r="CU33" s="380"/>
      <c r="CV33" s="380"/>
      <c r="CW33" s="380"/>
      <c r="CX33" s="380"/>
      <c r="CY33" s="380"/>
      <c r="CZ33" s="367"/>
      <c r="DA33" s="307"/>
    </row>
    <row r="34" spans="1:105" ht="14">
      <c r="A34" s="301"/>
      <c r="B34" s="318"/>
      <c r="C34" s="341"/>
      <c r="D34" s="341"/>
      <c r="E34" s="341"/>
      <c r="F34" s="341"/>
      <c r="G34" s="341"/>
      <c r="H34" s="341"/>
      <c r="I34" s="341"/>
      <c r="J34" s="341"/>
      <c r="K34" s="341"/>
      <c r="L34" s="341"/>
      <c r="M34" s="343"/>
      <c r="N34" s="341"/>
      <c r="O34" s="318"/>
      <c r="P34" s="341"/>
      <c r="Q34" s="341"/>
      <c r="R34" s="341"/>
      <c r="S34" s="341"/>
      <c r="T34" s="341"/>
      <c r="U34" s="341"/>
      <c r="V34" s="341"/>
      <c r="W34" s="341"/>
      <c r="X34" s="341"/>
      <c r="Y34" s="341"/>
      <c r="Z34" s="343"/>
      <c r="AA34" s="344"/>
      <c r="AB34" s="318"/>
      <c r="AC34" s="341"/>
      <c r="AD34" s="341"/>
      <c r="AE34" s="341"/>
      <c r="AF34" s="341"/>
      <c r="AG34" s="344"/>
      <c r="AH34" s="344"/>
      <c r="AI34" s="344"/>
      <c r="AJ34" s="344"/>
      <c r="AK34" s="344"/>
      <c r="AL34" s="344"/>
      <c r="AM34" s="343"/>
      <c r="AN34" s="344"/>
      <c r="AO34" s="318"/>
      <c r="AP34" s="341"/>
      <c r="AQ34" s="341"/>
      <c r="AR34" s="341"/>
      <c r="AS34" s="341"/>
      <c r="AT34" s="344"/>
      <c r="AU34" s="344"/>
      <c r="AV34" s="344"/>
      <c r="AW34" s="344"/>
      <c r="AX34" s="344"/>
      <c r="AY34" s="344"/>
      <c r="AZ34" s="343"/>
      <c r="BA34" s="344"/>
      <c r="BB34" s="318"/>
      <c r="BC34" s="341"/>
      <c r="BD34" s="341"/>
      <c r="BE34" s="341"/>
      <c r="BF34" s="341"/>
      <c r="BG34" s="344"/>
      <c r="BH34" s="344"/>
      <c r="BI34" s="344"/>
      <c r="BJ34" s="344"/>
      <c r="BK34" s="344"/>
      <c r="BL34" s="344"/>
      <c r="BM34" s="317"/>
      <c r="BN34" s="301"/>
      <c r="BO34" s="318"/>
      <c r="BP34" s="341"/>
      <c r="BQ34" s="341"/>
      <c r="BR34" s="341"/>
      <c r="BS34" s="341"/>
      <c r="BT34" s="344"/>
      <c r="BU34" s="344"/>
      <c r="BV34" s="344"/>
      <c r="BW34" s="344"/>
      <c r="BX34" s="344"/>
      <c r="BY34" s="344"/>
      <c r="BZ34" s="317"/>
      <c r="CA34" s="301"/>
      <c r="CB34" s="318"/>
      <c r="CC34" s="341"/>
      <c r="CD34" s="341"/>
      <c r="CE34" s="341"/>
      <c r="CF34" s="341"/>
      <c r="CG34" s="344"/>
      <c r="CH34" s="344"/>
      <c r="CI34" s="344"/>
      <c r="CJ34" s="344"/>
      <c r="CK34" s="344"/>
      <c r="CL34" s="344"/>
      <c r="CM34" s="317"/>
      <c r="CN34" s="301"/>
      <c r="CO34" s="318"/>
      <c r="CP34" s="341"/>
      <c r="CQ34" s="341"/>
      <c r="CR34" s="341"/>
      <c r="CS34" s="341"/>
      <c r="CT34" s="344"/>
      <c r="CU34" s="344"/>
      <c r="CV34" s="344"/>
      <c r="CW34" s="344"/>
      <c r="CX34" s="344"/>
      <c r="CY34" s="344"/>
      <c r="CZ34" s="317"/>
      <c r="DA34" s="301"/>
    </row>
    <row r="35" spans="1:105" ht="14">
      <c r="A35" s="301"/>
      <c r="B35" s="318"/>
      <c r="C35" s="341"/>
      <c r="D35" s="341"/>
      <c r="E35" s="341"/>
      <c r="F35" s="341"/>
      <c r="G35" s="342"/>
      <c r="H35" s="342"/>
      <c r="I35" s="342"/>
      <c r="J35" s="342"/>
      <c r="K35" s="342"/>
      <c r="L35" s="342"/>
      <c r="M35" s="343"/>
      <c r="N35" s="341"/>
      <c r="O35" s="318"/>
      <c r="P35" s="341"/>
      <c r="Q35" s="341"/>
      <c r="R35" s="341"/>
      <c r="S35" s="341"/>
      <c r="T35" s="342"/>
      <c r="U35" s="342"/>
      <c r="V35" s="342"/>
      <c r="W35" s="342"/>
      <c r="X35" s="342"/>
      <c r="Y35" s="342"/>
      <c r="Z35" s="343"/>
      <c r="AA35" s="344"/>
      <c r="AB35" s="318"/>
      <c r="AC35" s="341"/>
      <c r="AD35" s="341"/>
      <c r="AE35" s="341"/>
      <c r="AF35" s="341"/>
      <c r="AG35" s="394"/>
      <c r="AH35" s="394"/>
      <c r="AI35" s="394"/>
      <c r="AJ35" s="394"/>
      <c r="AK35" s="394"/>
      <c r="AL35" s="394"/>
      <c r="AM35" s="343"/>
      <c r="AN35" s="344"/>
      <c r="AO35" s="318"/>
      <c r="AP35" s="341"/>
      <c r="AQ35" s="341"/>
      <c r="AR35" s="341"/>
      <c r="AS35" s="341"/>
      <c r="AT35" s="394"/>
      <c r="AU35" s="394"/>
      <c r="AV35" s="394"/>
      <c r="AW35" s="394"/>
      <c r="AX35" s="394"/>
      <c r="AY35" s="394"/>
      <c r="AZ35" s="343"/>
      <c r="BA35" s="344"/>
      <c r="BB35" s="318"/>
      <c r="BC35" s="341"/>
      <c r="BD35" s="341"/>
      <c r="BE35" s="341"/>
      <c r="BF35" s="341"/>
      <c r="BG35" s="394"/>
      <c r="BH35" s="394"/>
      <c r="BI35" s="394"/>
      <c r="BJ35" s="394"/>
      <c r="BK35" s="394"/>
      <c r="BL35" s="394"/>
      <c r="BM35" s="317"/>
      <c r="BN35" s="301"/>
      <c r="BO35" s="318"/>
      <c r="BP35" s="341"/>
      <c r="BQ35" s="341"/>
      <c r="BR35" s="341"/>
      <c r="BS35" s="341"/>
      <c r="BT35" s="394"/>
      <c r="BU35" s="394"/>
      <c r="BV35" s="394"/>
      <c r="BW35" s="394"/>
      <c r="BX35" s="394"/>
      <c r="BY35" s="394"/>
      <c r="BZ35" s="317"/>
      <c r="CA35" s="301"/>
      <c r="CB35" s="318"/>
      <c r="CC35" s="341"/>
      <c r="CD35" s="341"/>
      <c r="CE35" s="341"/>
      <c r="CF35" s="341"/>
      <c r="CG35" s="394"/>
      <c r="CH35" s="394"/>
      <c r="CI35" s="344"/>
      <c r="CJ35" s="394"/>
      <c r="CK35" s="394"/>
      <c r="CL35" s="394"/>
      <c r="CM35" s="317"/>
      <c r="CN35" s="301"/>
      <c r="CO35" s="318"/>
      <c r="CP35" s="341"/>
      <c r="CQ35" s="341"/>
      <c r="CR35" s="341"/>
      <c r="CS35" s="341"/>
      <c r="CT35" s="394"/>
      <c r="CU35" s="394"/>
      <c r="CV35" s="344"/>
      <c r="CW35" s="394"/>
      <c r="CX35" s="394"/>
      <c r="CY35" s="394"/>
      <c r="CZ35" s="317"/>
      <c r="DA35" s="301"/>
    </row>
    <row r="36" spans="1:105" ht="14">
      <c r="A36" s="301"/>
      <c r="B36" s="318"/>
      <c r="C36" s="341"/>
      <c r="D36" s="341"/>
      <c r="E36" s="341"/>
      <c r="F36" s="341"/>
      <c r="G36" s="341"/>
      <c r="H36" s="341"/>
      <c r="I36" s="341"/>
      <c r="J36" s="341"/>
      <c r="K36" s="341"/>
      <c r="L36" s="341"/>
      <c r="M36" s="343"/>
      <c r="N36" s="341"/>
      <c r="O36" s="318"/>
      <c r="P36" s="341"/>
      <c r="Q36" s="341"/>
      <c r="R36" s="341"/>
      <c r="S36" s="341"/>
      <c r="T36" s="341"/>
      <c r="U36" s="341"/>
      <c r="V36" s="341"/>
      <c r="W36" s="341"/>
      <c r="X36" s="341"/>
      <c r="Y36" s="341"/>
      <c r="Z36" s="343"/>
      <c r="AA36" s="344"/>
      <c r="AB36" s="318"/>
      <c r="AC36" s="341"/>
      <c r="AD36" s="341"/>
      <c r="AE36" s="341"/>
      <c r="AF36" s="341"/>
      <c r="AG36" s="344"/>
      <c r="AH36" s="344"/>
      <c r="AI36" s="344"/>
      <c r="AJ36" s="344"/>
      <c r="AK36" s="344"/>
      <c r="AL36" s="344"/>
      <c r="AM36" s="343"/>
      <c r="AN36" s="344"/>
      <c r="AO36" s="318"/>
      <c r="AP36" s="341"/>
      <c r="AQ36" s="341"/>
      <c r="AR36" s="341"/>
      <c r="AS36" s="341"/>
      <c r="AT36" s="344"/>
      <c r="AU36" s="344"/>
      <c r="AV36" s="344"/>
      <c r="AW36" s="344"/>
      <c r="AX36" s="344"/>
      <c r="AY36" s="344"/>
      <c r="AZ36" s="343"/>
      <c r="BA36" s="344"/>
      <c r="BB36" s="318"/>
      <c r="BC36" s="341"/>
      <c r="BD36" s="341"/>
      <c r="BE36" s="341"/>
      <c r="BF36" s="341"/>
      <c r="BG36" s="344"/>
      <c r="BH36" s="344"/>
      <c r="BI36" s="344"/>
      <c r="BJ36" s="344"/>
      <c r="BK36" s="344"/>
      <c r="BL36" s="344"/>
      <c r="BM36" s="317"/>
      <c r="BN36" s="301"/>
      <c r="BO36" s="318"/>
      <c r="BP36" s="341"/>
      <c r="BQ36" s="341"/>
      <c r="BR36" s="341"/>
      <c r="BS36" s="341"/>
      <c r="BT36" s="344"/>
      <c r="BU36" s="344"/>
      <c r="BV36" s="344"/>
      <c r="BW36" s="344"/>
      <c r="BX36" s="344"/>
      <c r="BY36" s="344"/>
      <c r="BZ36" s="317"/>
      <c r="CA36" s="301"/>
      <c r="CB36" s="318"/>
      <c r="CC36" s="341"/>
      <c r="CD36" s="341"/>
      <c r="CE36" s="341"/>
      <c r="CF36" s="341"/>
      <c r="CG36" s="344"/>
      <c r="CH36" s="344"/>
      <c r="CI36" s="344"/>
      <c r="CJ36" s="344"/>
      <c r="CK36" s="344"/>
      <c r="CL36" s="344"/>
      <c r="CM36" s="317"/>
      <c r="CN36" s="301"/>
      <c r="CO36" s="318"/>
      <c r="CP36" s="341"/>
      <c r="CQ36" s="341"/>
      <c r="CR36" s="341"/>
      <c r="CS36" s="341"/>
      <c r="CT36" s="344"/>
      <c r="CU36" s="344"/>
      <c r="CV36" s="344"/>
      <c r="CW36" s="344"/>
      <c r="CX36" s="344"/>
      <c r="CY36" s="344"/>
      <c r="CZ36" s="317"/>
      <c r="DA36" s="301"/>
    </row>
    <row r="37" spans="1:105" ht="14">
      <c r="A37" s="301"/>
      <c r="B37" s="318"/>
      <c r="C37" s="346" t="s">
        <v>194</v>
      </c>
      <c r="D37" s="347"/>
      <c r="E37" s="347"/>
      <c r="F37" s="341"/>
      <c r="G37" s="341"/>
      <c r="H37" s="347" t="s">
        <v>204</v>
      </c>
      <c r="I37" s="347"/>
      <c r="J37" s="341"/>
      <c r="K37" s="341"/>
      <c r="L37" s="347"/>
      <c r="M37" s="350"/>
      <c r="N37" s="347"/>
      <c r="O37" s="318"/>
      <c r="P37" s="346" t="str">
        <f>P10</f>
        <v>Motor Vehicle</v>
      </c>
      <c r="Q37" s="347"/>
      <c r="R37" s="347"/>
      <c r="S37" s="341"/>
      <c r="T37" s="341"/>
      <c r="U37" s="347" t="s">
        <v>204</v>
      </c>
      <c r="V37" s="347"/>
      <c r="W37" s="341"/>
      <c r="X37" s="341"/>
      <c r="Y37" s="347"/>
      <c r="Z37" s="350"/>
      <c r="AA37" s="351"/>
      <c r="AB37" s="318"/>
      <c r="AC37" s="346" t="str">
        <f>AC10</f>
        <v>Property</v>
      </c>
      <c r="AD37" s="347"/>
      <c r="AE37" s="347"/>
      <c r="AF37" s="341"/>
      <c r="AG37" s="344"/>
      <c r="AH37" s="351" t="s">
        <v>204</v>
      </c>
      <c r="AI37" s="351"/>
      <c r="AJ37" s="344"/>
      <c r="AK37" s="344"/>
      <c r="AL37" s="351"/>
      <c r="AM37" s="350"/>
      <c r="AN37" s="351"/>
      <c r="AO37" s="318"/>
      <c r="AP37" s="346" t="str">
        <f>AP10</f>
        <v xml:space="preserve">Liability </v>
      </c>
      <c r="AQ37" s="347"/>
      <c r="AR37" s="347"/>
      <c r="AS37" s="341"/>
      <c r="AT37" s="344"/>
      <c r="AU37" s="351" t="s">
        <v>204</v>
      </c>
      <c r="AV37" s="351"/>
      <c r="AW37" s="344"/>
      <c r="AX37" s="344"/>
      <c r="AY37" s="351"/>
      <c r="AZ37" s="350"/>
      <c r="BA37" s="351"/>
      <c r="BB37" s="318"/>
      <c r="BC37" s="346" t="str">
        <f>BC10</f>
        <v>Workers Compensation</v>
      </c>
      <c r="BD37" s="347"/>
      <c r="BE37" s="347"/>
      <c r="BF37" s="341"/>
      <c r="BG37" s="344"/>
      <c r="BH37" s="351" t="s">
        <v>204</v>
      </c>
      <c r="BI37" s="351"/>
      <c r="BJ37" s="344"/>
      <c r="BK37" s="344"/>
      <c r="BL37" s="351"/>
      <c r="BM37" s="317"/>
      <c r="BN37" s="301"/>
      <c r="BO37" s="318"/>
      <c r="BP37" s="346" t="str">
        <f>BP10</f>
        <v>Marine, Aviation and Transport</v>
      </c>
      <c r="BQ37" s="347"/>
      <c r="BR37" s="347"/>
      <c r="BS37" s="341"/>
      <c r="BT37" s="344"/>
      <c r="BU37" s="351" t="s">
        <v>204</v>
      </c>
      <c r="BV37" s="351"/>
      <c r="BW37" s="344"/>
      <c r="BX37" s="344"/>
      <c r="BY37" s="351"/>
      <c r="BZ37" s="317"/>
      <c r="CA37" s="301"/>
      <c r="CB37" s="318"/>
      <c r="CC37" s="346" t="str">
        <f>CC10</f>
        <v>Personal Accident</v>
      </c>
      <c r="CD37" s="347"/>
      <c r="CE37" s="347"/>
      <c r="CF37" s="341"/>
      <c r="CG37" s="344"/>
      <c r="CH37" s="351" t="s">
        <v>204</v>
      </c>
      <c r="CI37" s="351"/>
      <c r="CJ37" s="344"/>
      <c r="CK37" s="344"/>
      <c r="CL37" s="351"/>
      <c r="CM37" s="317"/>
      <c r="CN37" s="301"/>
      <c r="CO37" s="318"/>
      <c r="CP37" s="346" t="str">
        <f>CP10</f>
        <v>Pecuniary Loss</v>
      </c>
      <c r="CQ37" s="347"/>
      <c r="CR37" s="347"/>
      <c r="CS37" s="341"/>
      <c r="CT37" s="344"/>
      <c r="CU37" s="351" t="s">
        <v>204</v>
      </c>
      <c r="CV37" s="351"/>
      <c r="CW37" s="344"/>
      <c r="CX37" s="344"/>
      <c r="CY37" s="351"/>
      <c r="CZ37" s="317"/>
      <c r="DA37" s="301"/>
    </row>
    <row r="38" spans="1:105" ht="14">
      <c r="A38" s="301"/>
      <c r="B38" s="318"/>
      <c r="C38" s="341" t="s">
        <v>205</v>
      </c>
      <c r="D38" s="341"/>
      <c r="E38" s="341"/>
      <c r="F38" s="341"/>
      <c r="G38" s="341"/>
      <c r="H38" s="341"/>
      <c r="I38" s="341"/>
      <c r="J38" s="341"/>
      <c r="K38" s="341"/>
      <c r="L38" s="341"/>
      <c r="M38" s="343"/>
      <c r="N38" s="341"/>
      <c r="O38" s="318"/>
      <c r="P38" s="341" t="s">
        <v>205</v>
      </c>
      <c r="Q38" s="341"/>
      <c r="R38" s="341"/>
      <c r="S38" s="341"/>
      <c r="T38" s="341"/>
      <c r="U38" s="341"/>
      <c r="V38" s="341"/>
      <c r="W38" s="341"/>
      <c r="X38" s="341"/>
      <c r="Y38" s="341"/>
      <c r="Z38" s="343"/>
      <c r="AA38" s="344"/>
      <c r="AB38" s="318"/>
      <c r="AC38" s="341" t="s">
        <v>205</v>
      </c>
      <c r="AD38" s="341"/>
      <c r="AE38" s="341"/>
      <c r="AF38" s="341"/>
      <c r="AG38" s="344"/>
      <c r="AH38" s="344"/>
      <c r="AI38" s="344"/>
      <c r="AJ38" s="344"/>
      <c r="AK38" s="344"/>
      <c r="AL38" s="344"/>
      <c r="AM38" s="343"/>
      <c r="AN38" s="344"/>
      <c r="AO38" s="318"/>
      <c r="AP38" s="341" t="s">
        <v>205</v>
      </c>
      <c r="AQ38" s="341"/>
      <c r="AR38" s="341"/>
      <c r="AS38" s="341"/>
      <c r="AT38" s="344"/>
      <c r="AU38" s="344"/>
      <c r="AV38" s="344"/>
      <c r="AW38" s="344"/>
      <c r="AX38" s="344"/>
      <c r="AY38" s="344"/>
      <c r="AZ38" s="343"/>
      <c r="BA38" s="344"/>
      <c r="BB38" s="318"/>
      <c r="BC38" s="341" t="s">
        <v>205</v>
      </c>
      <c r="BD38" s="341"/>
      <c r="BE38" s="341"/>
      <c r="BF38" s="341"/>
      <c r="BG38" s="344"/>
      <c r="BH38" s="344"/>
      <c r="BI38" s="344"/>
      <c r="BJ38" s="344"/>
      <c r="BK38" s="344"/>
      <c r="BL38" s="344"/>
      <c r="BM38" s="317"/>
      <c r="BN38" s="301"/>
      <c r="BO38" s="318"/>
      <c r="BP38" s="341" t="s">
        <v>205</v>
      </c>
      <c r="BQ38" s="341"/>
      <c r="BR38" s="341"/>
      <c r="BS38" s="341"/>
      <c r="BT38" s="344"/>
      <c r="BU38" s="344"/>
      <c r="BV38" s="344"/>
      <c r="BW38" s="344"/>
      <c r="BX38" s="344"/>
      <c r="BY38" s="344"/>
      <c r="BZ38" s="317"/>
      <c r="CA38" s="301"/>
      <c r="CB38" s="318"/>
      <c r="CC38" s="341" t="s">
        <v>205</v>
      </c>
      <c r="CD38" s="341"/>
      <c r="CE38" s="341"/>
      <c r="CF38" s="341"/>
      <c r="CG38" s="344"/>
      <c r="CH38" s="344"/>
      <c r="CI38" s="344"/>
      <c r="CJ38" s="344"/>
      <c r="CK38" s="344"/>
      <c r="CL38" s="344"/>
      <c r="CM38" s="317"/>
      <c r="CN38" s="301"/>
      <c r="CO38" s="318"/>
      <c r="CP38" s="341" t="s">
        <v>205</v>
      </c>
      <c r="CQ38" s="341"/>
      <c r="CR38" s="341"/>
      <c r="CS38" s="341"/>
      <c r="CT38" s="344"/>
      <c r="CU38" s="344"/>
      <c r="CV38" s="344"/>
      <c r="CW38" s="344"/>
      <c r="CX38" s="344"/>
      <c r="CY38" s="344"/>
      <c r="CZ38" s="317"/>
      <c r="DA38" s="301"/>
    </row>
    <row r="39" spans="1:105" ht="89.25" customHeight="1">
      <c r="A39" s="301"/>
      <c r="B39" s="318"/>
      <c r="C39" s="354"/>
      <c r="D39" s="354"/>
      <c r="E39" s="354"/>
      <c r="F39" s="355" t="str">
        <f>CONCATENATE("Figures grouped by Accident Year ending  ",$F$3)</f>
        <v>Figures grouped by Accident Year ending  0-Jan</v>
      </c>
      <c r="G39" s="359" t="str">
        <f>CONCATENATE("No of claims first reported in ",$C$8)</f>
        <v>No of claims first reported in 1900</v>
      </c>
      <c r="H39" s="356" t="str">
        <f>CONCATENATE("Net Claim Payments during ",$C$8)</f>
        <v>Net Claim Payments during 1900</v>
      </c>
      <c r="I39" s="356" t="str">
        <f>CONCATENATE("Cumulative Claim payments from accident year to end of financial year ",$C$8)</f>
        <v>Cumulative Claim payments from accident year to end of financial year 1900</v>
      </c>
      <c r="J39" s="356" t="str">
        <f>CONCATENATE("No of claims outstanding at end of financial year ",$C$8)</f>
        <v>No of claims outstanding at end of financial year 1900</v>
      </c>
      <c r="K39" s="356" t="str">
        <f>CONCATENATE("Net Case reserves on claims outstanding at end of financial year ",$C$8)</f>
        <v>Net Case reserves on claims outstanding at end of financial year 1900</v>
      </c>
      <c r="L39" s="356" t="str">
        <f>CONCATENATE("Net IBNR reserve at end of financial year ",$C$8)</f>
        <v>Net IBNR reserve at end of financial year 1900</v>
      </c>
      <c r="M39" s="357"/>
      <c r="N39" s="358"/>
      <c r="O39" s="318"/>
      <c r="P39" s="354"/>
      <c r="Q39" s="354"/>
      <c r="R39" s="354"/>
      <c r="S39" s="355" t="str">
        <f>CONCATENATE("Figures grouped by Accident Year ending  ",$F$3)</f>
        <v>Figures grouped by Accident Year ending  0-Jan</v>
      </c>
      <c r="T39" s="359" t="str">
        <f>CONCATENATE("No of claims first reported in ",$C$8)</f>
        <v>No of claims first reported in 1900</v>
      </c>
      <c r="U39" s="356" t="str">
        <f>CONCATENATE("Net Claim Payments during ",$C$8)</f>
        <v>Net Claim Payments during 1900</v>
      </c>
      <c r="V39" s="356" t="str">
        <f>CONCATENATE("Cumulative Claim payments from accident year to end of financial year ",$C$8)</f>
        <v>Cumulative Claim payments from accident year to end of financial year 1900</v>
      </c>
      <c r="W39" s="356" t="str">
        <f>CONCATENATE("No of claims outstanding at end of financial year ",$C$8)</f>
        <v>No of claims outstanding at end of financial year 1900</v>
      </c>
      <c r="X39" s="356" t="str">
        <f>CONCATENATE("Net Case reserves on claims outstanding at end of financial year ",$C$8)</f>
        <v>Net Case reserves on claims outstanding at end of financial year 1900</v>
      </c>
      <c r="Y39" s="356" t="str">
        <f>CONCATENATE("Net IBNR reserve at end of financial year ",$C$8)</f>
        <v>Net IBNR reserve at end of financial year 1900</v>
      </c>
      <c r="Z39" s="357"/>
      <c r="AA39" s="358"/>
      <c r="AB39" s="318"/>
      <c r="AC39" s="354"/>
      <c r="AD39" s="354"/>
      <c r="AE39" s="354"/>
      <c r="AF39" s="355" t="str">
        <f>CONCATENATE("Figures grouped by Accident Year ending  ",$F$3)</f>
        <v>Figures grouped by Accident Year ending  0-Jan</v>
      </c>
      <c r="AG39" s="359" t="str">
        <f>CONCATENATE("No of claims first reported in ",$C$8)</f>
        <v>No of claims first reported in 1900</v>
      </c>
      <c r="AH39" s="356" t="str">
        <f>CONCATENATE("Net Claim Payments during ",$C$8)</f>
        <v>Net Claim Payments during 1900</v>
      </c>
      <c r="AI39" s="356" t="str">
        <f>CONCATENATE("Cumulative Claim payments from accident year to end of financial year ",$C$8)</f>
        <v>Cumulative Claim payments from accident year to end of financial year 1900</v>
      </c>
      <c r="AJ39" s="356" t="str">
        <f>CONCATENATE("No of claims outstanding at end of financial year ",$C$8)</f>
        <v>No of claims outstanding at end of financial year 1900</v>
      </c>
      <c r="AK39" s="356" t="str">
        <f>CONCATENATE("Net Case reserves on claims outstanding at end of financial year ",$C$8)</f>
        <v>Net Case reserves on claims outstanding at end of financial year 1900</v>
      </c>
      <c r="AL39" s="356" t="str">
        <f>CONCATENATE("Net IBNR reserve at end of financial year ",$C$8)</f>
        <v>Net IBNR reserve at end of financial year 1900</v>
      </c>
      <c r="AM39" s="357"/>
      <c r="AN39" s="358"/>
      <c r="AO39" s="318"/>
      <c r="AP39" s="354"/>
      <c r="AQ39" s="354"/>
      <c r="AR39" s="354"/>
      <c r="AS39" s="355" t="str">
        <f>CONCATENATE("Figures grouped by Accident Year ending  ",$F$3)</f>
        <v>Figures grouped by Accident Year ending  0-Jan</v>
      </c>
      <c r="AT39" s="359" t="str">
        <f>CONCATENATE("No of claims first reported in ",$C$8)</f>
        <v>No of claims first reported in 1900</v>
      </c>
      <c r="AU39" s="356" t="str">
        <f>CONCATENATE("Net Claim Payments during ",$C$8)</f>
        <v>Net Claim Payments during 1900</v>
      </c>
      <c r="AV39" s="356" t="str">
        <f>CONCATENATE("Cumulative Claim payments from accident year to end of financial year ",$C$8)</f>
        <v>Cumulative Claim payments from accident year to end of financial year 1900</v>
      </c>
      <c r="AW39" s="356" t="str">
        <f>CONCATENATE("No of claims outstanding at end of financial year ",$C$8)</f>
        <v>No of claims outstanding at end of financial year 1900</v>
      </c>
      <c r="AX39" s="356" t="str">
        <f>CONCATENATE("Net Case reserves on claims outstanding at end of financial year ",$C$8)</f>
        <v>Net Case reserves on claims outstanding at end of financial year 1900</v>
      </c>
      <c r="AY39" s="356" t="str">
        <f>CONCATENATE("Net IBNR reserve at end of financial year ",$C$8)</f>
        <v>Net IBNR reserve at end of financial year 1900</v>
      </c>
      <c r="AZ39" s="357"/>
      <c r="BA39" s="358"/>
      <c r="BB39" s="318"/>
      <c r="BC39" s="354"/>
      <c r="BD39" s="354"/>
      <c r="BE39" s="354"/>
      <c r="BF39" s="355" t="str">
        <f>CONCATENATE("Figures grouped by Accident Year ending  ",$F$3)</f>
        <v>Figures grouped by Accident Year ending  0-Jan</v>
      </c>
      <c r="BG39" s="359" t="str">
        <f>CONCATENATE("No of claims first reported in ",$C$8)</f>
        <v>No of claims first reported in 1900</v>
      </c>
      <c r="BH39" s="356" t="str">
        <f>CONCATENATE("Net Claim Payments during ",$C$8)</f>
        <v>Net Claim Payments during 1900</v>
      </c>
      <c r="BI39" s="356" t="str">
        <f>CONCATENATE("Cumulative Claim payments from accident year to end of financial year ",$C$8)</f>
        <v>Cumulative Claim payments from accident year to end of financial year 1900</v>
      </c>
      <c r="BJ39" s="356" t="str">
        <f>CONCATENATE("No of claims outstanding at end of financial year ",$C$8)</f>
        <v>No of claims outstanding at end of financial year 1900</v>
      </c>
      <c r="BK39" s="356" t="str">
        <f>CONCATENATE("Net Case reserves on claims outstanding at end of financial year ",$C$8)</f>
        <v>Net Case reserves on claims outstanding at end of financial year 1900</v>
      </c>
      <c r="BL39" s="356" t="str">
        <f>CONCATENATE("Net IBNR reserve at end of financial year ",$C$8)</f>
        <v>Net IBNR reserve at end of financial year 1900</v>
      </c>
      <c r="BM39" s="317"/>
      <c r="BN39" s="301"/>
      <c r="BO39" s="318"/>
      <c r="BP39" s="354"/>
      <c r="BQ39" s="354"/>
      <c r="BR39" s="354"/>
      <c r="BS39" s="355" t="str">
        <f>CONCATENATE("Figures grouped by Accident Year ending  ",$F$3)</f>
        <v>Figures grouped by Accident Year ending  0-Jan</v>
      </c>
      <c r="BT39" s="359" t="str">
        <f>CONCATENATE("No of claims first reported in ",$C$8)</f>
        <v>No of claims first reported in 1900</v>
      </c>
      <c r="BU39" s="356" t="str">
        <f>CONCATENATE("Net Claim Payments during ",$C$8)</f>
        <v>Net Claim Payments during 1900</v>
      </c>
      <c r="BV39" s="356" t="str">
        <f>CONCATENATE("Cumulative Claim payments from accident year to end of financial year ",$C$8)</f>
        <v>Cumulative Claim payments from accident year to end of financial year 1900</v>
      </c>
      <c r="BW39" s="356" t="str">
        <f>CONCATENATE("No of claims outstanding at end of financial year ",$C$8)</f>
        <v>No of claims outstanding at end of financial year 1900</v>
      </c>
      <c r="BX39" s="356" t="str">
        <f>CONCATENATE("Net Case reserves on claims outstanding at end of financial year ",$C$8)</f>
        <v>Net Case reserves on claims outstanding at end of financial year 1900</v>
      </c>
      <c r="BY39" s="356" t="str">
        <f>CONCATENATE("Net IBNR reserve at end of financial year ",$C$8)</f>
        <v>Net IBNR reserve at end of financial year 1900</v>
      </c>
      <c r="BZ39" s="317"/>
      <c r="CA39" s="301"/>
      <c r="CB39" s="318"/>
      <c r="CC39" s="354"/>
      <c r="CD39" s="354"/>
      <c r="CE39" s="354"/>
      <c r="CF39" s="355" t="str">
        <f>CONCATENATE("Figures grouped by Accident Year ending  ",$F$3)</f>
        <v>Figures grouped by Accident Year ending  0-Jan</v>
      </c>
      <c r="CG39" s="359" t="str">
        <f>CONCATENATE("No of claims first reported in ",$C$8)</f>
        <v>No of claims first reported in 1900</v>
      </c>
      <c r="CH39" s="356" t="str">
        <f>CONCATENATE("Net Claim Payments during ",$C$8)</f>
        <v>Net Claim Payments during 1900</v>
      </c>
      <c r="CI39" s="356" t="str">
        <f>CONCATENATE("Cumulative Claim payments from accident year to end of financial year ",$C$8)</f>
        <v>Cumulative Claim payments from accident year to end of financial year 1900</v>
      </c>
      <c r="CJ39" s="356" t="str">
        <f>CONCATENATE("No of claims outstanding at end of financial year ",$C$8)</f>
        <v>No of claims outstanding at end of financial year 1900</v>
      </c>
      <c r="CK39" s="356" t="str">
        <f>CONCATENATE("Net Case reserves on claims outstanding at end of financial year ",$C$8)</f>
        <v>Net Case reserves on claims outstanding at end of financial year 1900</v>
      </c>
      <c r="CL39" s="356" t="str">
        <f>CONCATENATE("Net IBNR reserve at end of financial year ",$C$8)</f>
        <v>Net IBNR reserve at end of financial year 1900</v>
      </c>
      <c r="CM39" s="317"/>
      <c r="CN39" s="301"/>
      <c r="CO39" s="318"/>
      <c r="CP39" s="354"/>
      <c r="CQ39" s="354"/>
      <c r="CR39" s="354"/>
      <c r="CS39" s="355" t="str">
        <f>CONCATENATE("Figures grouped by Accident Year ending  ",$F$3)</f>
        <v>Figures grouped by Accident Year ending  0-Jan</v>
      </c>
      <c r="CT39" s="359" t="str">
        <f>CONCATENATE("No of claims first reported in ",$C$8)</f>
        <v>No of claims first reported in 1900</v>
      </c>
      <c r="CU39" s="356" t="str">
        <f>CONCATENATE("Net Claim Payments during ",$C$8)</f>
        <v>Net Claim Payments during 1900</v>
      </c>
      <c r="CV39" s="356" t="str">
        <f>CONCATENATE("Cumulative Claim payments from accident year to end of financial year ",$C$8)</f>
        <v>Cumulative Claim payments from accident year to end of financial year 1900</v>
      </c>
      <c r="CW39" s="356" t="str">
        <f>CONCATENATE("No of claims outstanding at end of financial year ",$C$8)</f>
        <v>No of claims outstanding at end of financial year 1900</v>
      </c>
      <c r="CX39" s="356" t="str">
        <f>CONCATENATE("Net Case reserves on claims outstanding at end of financial year ",$C$8)</f>
        <v>Net Case reserves on claims outstanding at end of financial year 1900</v>
      </c>
      <c r="CY39" s="356" t="str">
        <f>CONCATENATE("Net IBNR reserve at end of financial year ",$C$8)</f>
        <v>Net IBNR reserve at end of financial year 1900</v>
      </c>
      <c r="CZ39" s="317"/>
      <c r="DA39" s="301"/>
    </row>
    <row r="40" spans="1:105" ht="14">
      <c r="A40" s="301"/>
      <c r="B40" s="318"/>
      <c r="C40" s="341"/>
      <c r="D40" s="341"/>
      <c r="E40" s="341"/>
      <c r="F40" s="365">
        <v>1</v>
      </c>
      <c r="G40" s="362" t="s">
        <v>198</v>
      </c>
      <c r="H40" s="362" t="s">
        <v>199</v>
      </c>
      <c r="I40" s="362" t="s">
        <v>200</v>
      </c>
      <c r="J40" s="362" t="s">
        <v>201</v>
      </c>
      <c r="K40" s="362" t="s">
        <v>202</v>
      </c>
      <c r="L40" s="362" t="s">
        <v>203</v>
      </c>
      <c r="M40" s="363"/>
      <c r="N40" s="364"/>
      <c r="O40" s="318"/>
      <c r="P40" s="341"/>
      <c r="Q40" s="341"/>
      <c r="R40" s="341"/>
      <c r="S40" s="365">
        <v>1</v>
      </c>
      <c r="T40" s="362" t="s">
        <v>198</v>
      </c>
      <c r="U40" s="362" t="s">
        <v>199</v>
      </c>
      <c r="V40" s="362" t="s">
        <v>200</v>
      </c>
      <c r="W40" s="362" t="s">
        <v>201</v>
      </c>
      <c r="X40" s="362" t="s">
        <v>202</v>
      </c>
      <c r="Y40" s="362" t="s">
        <v>203</v>
      </c>
      <c r="Z40" s="363"/>
      <c r="AA40" s="366"/>
      <c r="AB40" s="318"/>
      <c r="AC40" s="341"/>
      <c r="AD40" s="341"/>
      <c r="AE40" s="341"/>
      <c r="AF40" s="365">
        <v>1</v>
      </c>
      <c r="AG40" s="362" t="s">
        <v>198</v>
      </c>
      <c r="AH40" s="362" t="s">
        <v>199</v>
      </c>
      <c r="AI40" s="362" t="s">
        <v>200</v>
      </c>
      <c r="AJ40" s="362" t="s">
        <v>201</v>
      </c>
      <c r="AK40" s="362" t="s">
        <v>202</v>
      </c>
      <c r="AL40" s="362" t="s">
        <v>203</v>
      </c>
      <c r="AM40" s="363"/>
      <c r="AN40" s="366"/>
      <c r="AO40" s="318"/>
      <c r="AP40" s="341"/>
      <c r="AQ40" s="341"/>
      <c r="AR40" s="341"/>
      <c r="AS40" s="365">
        <v>1</v>
      </c>
      <c r="AT40" s="362" t="s">
        <v>198</v>
      </c>
      <c r="AU40" s="362" t="s">
        <v>199</v>
      </c>
      <c r="AV40" s="362" t="s">
        <v>200</v>
      </c>
      <c r="AW40" s="362" t="s">
        <v>201</v>
      </c>
      <c r="AX40" s="362" t="s">
        <v>202</v>
      </c>
      <c r="AY40" s="362" t="s">
        <v>203</v>
      </c>
      <c r="AZ40" s="363"/>
      <c r="BA40" s="366"/>
      <c r="BB40" s="318"/>
      <c r="BC40" s="341"/>
      <c r="BD40" s="341"/>
      <c r="BE40" s="341"/>
      <c r="BF40" s="365">
        <v>1</v>
      </c>
      <c r="BG40" s="362" t="s">
        <v>198</v>
      </c>
      <c r="BH40" s="362" t="s">
        <v>199</v>
      </c>
      <c r="BI40" s="362" t="s">
        <v>200</v>
      </c>
      <c r="BJ40" s="362" t="s">
        <v>201</v>
      </c>
      <c r="BK40" s="362" t="s">
        <v>202</v>
      </c>
      <c r="BL40" s="362" t="s">
        <v>203</v>
      </c>
      <c r="BM40" s="317"/>
      <c r="BN40" s="301"/>
      <c r="BO40" s="318"/>
      <c r="BP40" s="341"/>
      <c r="BQ40" s="341"/>
      <c r="BR40" s="341"/>
      <c r="BS40" s="365">
        <v>1</v>
      </c>
      <c r="BT40" s="362" t="s">
        <v>198</v>
      </c>
      <c r="BU40" s="362" t="s">
        <v>199</v>
      </c>
      <c r="BV40" s="362" t="s">
        <v>200</v>
      </c>
      <c r="BW40" s="362" t="s">
        <v>201</v>
      </c>
      <c r="BX40" s="362" t="s">
        <v>202</v>
      </c>
      <c r="BY40" s="362" t="s">
        <v>203</v>
      </c>
      <c r="BZ40" s="317"/>
      <c r="CA40" s="301"/>
      <c r="CB40" s="318"/>
      <c r="CC40" s="341"/>
      <c r="CD40" s="341"/>
      <c r="CE40" s="341"/>
      <c r="CF40" s="365">
        <v>1</v>
      </c>
      <c r="CG40" s="362" t="s">
        <v>198</v>
      </c>
      <c r="CH40" s="362" t="s">
        <v>199</v>
      </c>
      <c r="CI40" s="362" t="s">
        <v>200</v>
      </c>
      <c r="CJ40" s="362" t="s">
        <v>201</v>
      </c>
      <c r="CK40" s="362" t="s">
        <v>202</v>
      </c>
      <c r="CL40" s="362" t="s">
        <v>203</v>
      </c>
      <c r="CM40" s="317"/>
      <c r="CN40" s="301"/>
      <c r="CO40" s="318"/>
      <c r="CP40" s="341"/>
      <c r="CQ40" s="341"/>
      <c r="CR40" s="341"/>
      <c r="CS40" s="365">
        <v>1</v>
      </c>
      <c r="CT40" s="362" t="s">
        <v>198</v>
      </c>
      <c r="CU40" s="362" t="s">
        <v>199</v>
      </c>
      <c r="CV40" s="362" t="s">
        <v>200</v>
      </c>
      <c r="CW40" s="362" t="s">
        <v>201</v>
      </c>
      <c r="CX40" s="362" t="s">
        <v>202</v>
      </c>
      <c r="CY40" s="362" t="s">
        <v>203</v>
      </c>
      <c r="CZ40" s="317"/>
      <c r="DA40" s="301"/>
    </row>
    <row r="41" spans="1:105" ht="14">
      <c r="A41" s="301"/>
      <c r="B41" s="318"/>
      <c r="C41" s="341"/>
      <c r="D41" s="341"/>
      <c r="E41" s="341"/>
      <c r="F41" s="368"/>
      <c r="G41" s="369" t="s">
        <v>18</v>
      </c>
      <c r="H41" s="369" t="s">
        <v>19</v>
      </c>
      <c r="I41" s="369" t="s">
        <v>19</v>
      </c>
      <c r="J41" s="369" t="s">
        <v>18</v>
      </c>
      <c r="K41" s="369" t="s">
        <v>19</v>
      </c>
      <c r="L41" s="369" t="s">
        <v>19</v>
      </c>
      <c r="M41" s="370"/>
      <c r="N41" s="371"/>
      <c r="O41" s="318"/>
      <c r="P41" s="341"/>
      <c r="Q41" s="341"/>
      <c r="R41" s="341"/>
      <c r="S41" s="368"/>
      <c r="T41" s="369" t="s">
        <v>18</v>
      </c>
      <c r="U41" s="369" t="s">
        <v>19</v>
      </c>
      <c r="V41" s="369" t="s">
        <v>19</v>
      </c>
      <c r="W41" s="369" t="s">
        <v>18</v>
      </c>
      <c r="X41" s="369" t="s">
        <v>19</v>
      </c>
      <c r="Y41" s="369" t="s">
        <v>19</v>
      </c>
      <c r="Z41" s="370"/>
      <c r="AA41" s="371"/>
      <c r="AB41" s="318"/>
      <c r="AC41" s="341"/>
      <c r="AD41" s="341"/>
      <c r="AE41" s="341"/>
      <c r="AF41" s="368"/>
      <c r="AG41" s="369" t="s">
        <v>18</v>
      </c>
      <c r="AH41" s="369" t="s">
        <v>19</v>
      </c>
      <c r="AI41" s="369" t="s">
        <v>19</v>
      </c>
      <c r="AJ41" s="369" t="s">
        <v>18</v>
      </c>
      <c r="AK41" s="369" t="s">
        <v>19</v>
      </c>
      <c r="AL41" s="369" t="s">
        <v>19</v>
      </c>
      <c r="AM41" s="370"/>
      <c r="AN41" s="371"/>
      <c r="AO41" s="318"/>
      <c r="AP41" s="341"/>
      <c r="AQ41" s="341"/>
      <c r="AR41" s="341"/>
      <c r="AS41" s="368"/>
      <c r="AT41" s="369" t="s">
        <v>18</v>
      </c>
      <c r="AU41" s="369" t="s">
        <v>19</v>
      </c>
      <c r="AV41" s="369" t="s">
        <v>19</v>
      </c>
      <c r="AW41" s="369" t="s">
        <v>18</v>
      </c>
      <c r="AX41" s="369" t="s">
        <v>19</v>
      </c>
      <c r="AY41" s="369" t="s">
        <v>19</v>
      </c>
      <c r="AZ41" s="370"/>
      <c r="BA41" s="371"/>
      <c r="BB41" s="318"/>
      <c r="BC41" s="341"/>
      <c r="BD41" s="341"/>
      <c r="BE41" s="341"/>
      <c r="BF41" s="368"/>
      <c r="BG41" s="369" t="s">
        <v>18</v>
      </c>
      <c r="BH41" s="369" t="s">
        <v>19</v>
      </c>
      <c r="BI41" s="369" t="s">
        <v>19</v>
      </c>
      <c r="BJ41" s="369" t="s">
        <v>18</v>
      </c>
      <c r="BK41" s="369" t="s">
        <v>19</v>
      </c>
      <c r="BL41" s="369" t="s">
        <v>19</v>
      </c>
      <c r="BM41" s="317"/>
      <c r="BN41" s="301"/>
      <c r="BO41" s="318"/>
      <c r="BP41" s="341"/>
      <c r="BQ41" s="341"/>
      <c r="BR41" s="341"/>
      <c r="BS41" s="368"/>
      <c r="BT41" s="369" t="s">
        <v>18</v>
      </c>
      <c r="BU41" s="369" t="s">
        <v>19</v>
      </c>
      <c r="BV41" s="369" t="s">
        <v>19</v>
      </c>
      <c r="BW41" s="369" t="s">
        <v>18</v>
      </c>
      <c r="BX41" s="369" t="s">
        <v>19</v>
      </c>
      <c r="BY41" s="369" t="s">
        <v>19</v>
      </c>
      <c r="BZ41" s="317"/>
      <c r="CA41" s="301"/>
      <c r="CB41" s="318"/>
      <c r="CC41" s="341"/>
      <c r="CD41" s="341"/>
      <c r="CE41" s="341"/>
      <c r="CF41" s="368"/>
      <c r="CG41" s="369" t="s">
        <v>18</v>
      </c>
      <c r="CH41" s="369" t="s">
        <v>19</v>
      </c>
      <c r="CI41" s="369" t="s">
        <v>19</v>
      </c>
      <c r="CJ41" s="369" t="s">
        <v>18</v>
      </c>
      <c r="CK41" s="369" t="s">
        <v>19</v>
      </c>
      <c r="CL41" s="369" t="s">
        <v>19</v>
      </c>
      <c r="CM41" s="317"/>
      <c r="CN41" s="301"/>
      <c r="CO41" s="318"/>
      <c r="CP41" s="341"/>
      <c r="CQ41" s="341"/>
      <c r="CR41" s="341"/>
      <c r="CS41" s="368"/>
      <c r="CT41" s="369" t="s">
        <v>18</v>
      </c>
      <c r="CU41" s="369" t="s">
        <v>19</v>
      </c>
      <c r="CV41" s="369" t="s">
        <v>19</v>
      </c>
      <c r="CW41" s="369" t="s">
        <v>18</v>
      </c>
      <c r="CX41" s="369" t="s">
        <v>19</v>
      </c>
      <c r="CY41" s="369" t="s">
        <v>19</v>
      </c>
      <c r="CZ41" s="317"/>
      <c r="DA41" s="301"/>
    </row>
    <row r="42" spans="1:105" ht="14">
      <c r="A42" s="301"/>
      <c r="B42" s="318"/>
      <c r="C42" s="341"/>
      <c r="D42" s="341"/>
      <c r="E42" s="341"/>
      <c r="F42" s="341"/>
      <c r="G42" s="380"/>
      <c r="H42" s="380"/>
      <c r="I42" s="380"/>
      <c r="J42" s="380"/>
      <c r="K42" s="380"/>
      <c r="L42" s="380"/>
      <c r="M42" s="373"/>
      <c r="N42" s="374"/>
      <c r="O42" s="318"/>
      <c r="P42" s="341"/>
      <c r="Q42" s="341"/>
      <c r="R42" s="341"/>
      <c r="S42" s="341"/>
      <c r="T42" s="395">
        <f>T58</f>
        <v>0</v>
      </c>
      <c r="U42" s="395">
        <f t="shared" ref="U42:Y42" si="18">U58</f>
        <v>0</v>
      </c>
      <c r="V42" s="395"/>
      <c r="W42" s="395">
        <f t="shared" si="18"/>
        <v>0</v>
      </c>
      <c r="X42" s="395">
        <f t="shared" si="18"/>
        <v>0</v>
      </c>
      <c r="Y42" s="395">
        <f t="shared" si="18"/>
        <v>0</v>
      </c>
      <c r="Z42" s="375"/>
      <c r="AA42" s="376"/>
      <c r="AB42" s="318"/>
      <c r="AC42" s="341"/>
      <c r="AD42" s="341"/>
      <c r="AE42" s="341"/>
      <c r="AF42" s="341"/>
      <c r="AG42" s="395">
        <f>AG58</f>
        <v>0</v>
      </c>
      <c r="AH42" s="395">
        <f t="shared" ref="AH42:AL42" si="19">AH58</f>
        <v>0</v>
      </c>
      <c r="AI42" s="395"/>
      <c r="AJ42" s="395">
        <f t="shared" si="19"/>
        <v>0</v>
      </c>
      <c r="AK42" s="395">
        <f t="shared" si="19"/>
        <v>0</v>
      </c>
      <c r="AL42" s="395">
        <f t="shared" si="19"/>
        <v>0</v>
      </c>
      <c r="AM42" s="375"/>
      <c r="AN42" s="376"/>
      <c r="AO42" s="318"/>
      <c r="AP42" s="341"/>
      <c r="AQ42" s="341"/>
      <c r="AR42" s="341"/>
      <c r="AS42" s="341"/>
      <c r="AT42" s="395">
        <f>AT58</f>
        <v>0</v>
      </c>
      <c r="AU42" s="395">
        <f t="shared" ref="AU42:AY42" si="20">AU58</f>
        <v>0</v>
      </c>
      <c r="AV42" s="395"/>
      <c r="AW42" s="395">
        <f t="shared" si="20"/>
        <v>0</v>
      </c>
      <c r="AX42" s="395">
        <f t="shared" si="20"/>
        <v>0</v>
      </c>
      <c r="AY42" s="395">
        <f t="shared" si="20"/>
        <v>0</v>
      </c>
      <c r="AZ42" s="375"/>
      <c r="BA42" s="376"/>
      <c r="BB42" s="318"/>
      <c r="BC42" s="341"/>
      <c r="BD42" s="341"/>
      <c r="BE42" s="341"/>
      <c r="BF42" s="341"/>
      <c r="BG42" s="395">
        <f>BG58</f>
        <v>0</v>
      </c>
      <c r="BH42" s="395">
        <f t="shared" ref="BH42:BL42" si="21">BH58</f>
        <v>0</v>
      </c>
      <c r="BI42" s="395"/>
      <c r="BJ42" s="395">
        <f t="shared" si="21"/>
        <v>0</v>
      </c>
      <c r="BK42" s="395">
        <f t="shared" si="21"/>
        <v>0</v>
      </c>
      <c r="BL42" s="395">
        <f t="shared" si="21"/>
        <v>0</v>
      </c>
      <c r="BM42" s="317"/>
      <c r="BN42" s="301"/>
      <c r="BO42" s="318"/>
      <c r="BP42" s="341"/>
      <c r="BQ42" s="341"/>
      <c r="BR42" s="341"/>
      <c r="BS42" s="341"/>
      <c r="BT42" s="395">
        <f>BT58</f>
        <v>0</v>
      </c>
      <c r="BU42" s="395">
        <f t="shared" ref="BU42:BY42" si="22">BU58</f>
        <v>0</v>
      </c>
      <c r="BV42" s="395"/>
      <c r="BW42" s="395">
        <f t="shared" si="22"/>
        <v>0</v>
      </c>
      <c r="BX42" s="395">
        <f t="shared" si="22"/>
        <v>0</v>
      </c>
      <c r="BY42" s="395">
        <f t="shared" si="22"/>
        <v>0</v>
      </c>
      <c r="BZ42" s="317"/>
      <c r="CA42" s="301"/>
      <c r="CB42" s="318"/>
      <c r="CC42" s="341"/>
      <c r="CD42" s="341"/>
      <c r="CE42" s="341"/>
      <c r="CF42" s="341"/>
      <c r="CG42" s="395">
        <f>CG58</f>
        <v>0</v>
      </c>
      <c r="CH42" s="395">
        <f t="shared" ref="CH42:CL42" si="23">CH58</f>
        <v>0</v>
      </c>
      <c r="CI42" s="395"/>
      <c r="CJ42" s="395">
        <f t="shared" si="23"/>
        <v>0</v>
      </c>
      <c r="CK42" s="395">
        <f t="shared" si="23"/>
        <v>0</v>
      </c>
      <c r="CL42" s="395">
        <f t="shared" si="23"/>
        <v>0</v>
      </c>
      <c r="CM42" s="317"/>
      <c r="CN42" s="301"/>
      <c r="CO42" s="318"/>
      <c r="CP42" s="341"/>
      <c r="CQ42" s="341"/>
      <c r="CR42" s="341"/>
      <c r="CS42" s="341"/>
      <c r="CT42" s="395">
        <f>CT58</f>
        <v>0</v>
      </c>
      <c r="CU42" s="395">
        <f t="shared" ref="CU42:CY42" si="24">CU58</f>
        <v>0</v>
      </c>
      <c r="CV42" s="395"/>
      <c r="CW42" s="395">
        <f t="shared" si="24"/>
        <v>0</v>
      </c>
      <c r="CX42" s="395">
        <f t="shared" si="24"/>
        <v>0</v>
      </c>
      <c r="CY42" s="395">
        <f t="shared" si="24"/>
        <v>0</v>
      </c>
      <c r="CZ42" s="317"/>
      <c r="DA42" s="301"/>
    </row>
    <row r="43" spans="1:105" ht="14">
      <c r="A43" s="301"/>
      <c r="B43" s="318"/>
      <c r="C43" s="342"/>
      <c r="D43" s="342"/>
      <c r="E43" s="342"/>
      <c r="F43" s="342"/>
      <c r="G43" s="377"/>
      <c r="H43" s="377"/>
      <c r="I43" s="377"/>
      <c r="J43" s="377"/>
      <c r="K43" s="377"/>
      <c r="L43" s="377"/>
      <c r="M43" s="373"/>
      <c r="N43" s="374"/>
      <c r="O43" s="318"/>
      <c r="P43" s="342"/>
      <c r="Q43" s="342"/>
      <c r="R43" s="342"/>
      <c r="S43" s="342"/>
      <c r="T43" s="378"/>
      <c r="U43" s="378"/>
      <c r="V43" s="378"/>
      <c r="W43" s="378"/>
      <c r="X43" s="378"/>
      <c r="Y43" s="378"/>
      <c r="Z43" s="373"/>
      <c r="AA43" s="379"/>
      <c r="AB43" s="318"/>
      <c r="AC43" s="342"/>
      <c r="AD43" s="342"/>
      <c r="AE43" s="342"/>
      <c r="AF43" s="342"/>
      <c r="AG43" s="377"/>
      <c r="AH43" s="377"/>
      <c r="AI43" s="394"/>
      <c r="AJ43" s="377"/>
      <c r="AK43" s="377"/>
      <c r="AL43" s="377"/>
      <c r="AM43" s="373"/>
      <c r="AN43" s="379"/>
      <c r="AO43" s="318"/>
      <c r="AP43" s="342"/>
      <c r="AQ43" s="342"/>
      <c r="AR43" s="342"/>
      <c r="AS43" s="342"/>
      <c r="AT43" s="377"/>
      <c r="AU43" s="377"/>
      <c r="AV43" s="377"/>
      <c r="AW43" s="377"/>
      <c r="AX43" s="377"/>
      <c r="AY43" s="377"/>
      <c r="AZ43" s="373"/>
      <c r="BA43" s="379"/>
      <c r="BB43" s="318"/>
      <c r="BC43" s="342"/>
      <c r="BD43" s="342"/>
      <c r="BE43" s="342"/>
      <c r="BF43" s="342"/>
      <c r="BG43" s="377"/>
      <c r="BH43" s="377"/>
      <c r="BI43" s="377"/>
      <c r="BJ43" s="377"/>
      <c r="BK43" s="377"/>
      <c r="BL43" s="377"/>
      <c r="BM43" s="317"/>
      <c r="BN43" s="301"/>
      <c r="BO43" s="318"/>
      <c r="BP43" s="342"/>
      <c r="BQ43" s="342"/>
      <c r="BR43" s="342"/>
      <c r="BS43" s="342"/>
      <c r="BT43" s="377"/>
      <c r="BU43" s="377"/>
      <c r="BV43" s="377"/>
      <c r="BW43" s="377"/>
      <c r="BX43" s="377"/>
      <c r="BY43" s="377"/>
      <c r="BZ43" s="317"/>
      <c r="CA43" s="301"/>
      <c r="CB43" s="318"/>
      <c r="CC43" s="342"/>
      <c r="CD43" s="342"/>
      <c r="CE43" s="342"/>
      <c r="CF43" s="342"/>
      <c r="CG43" s="377"/>
      <c r="CH43" s="377"/>
      <c r="CI43" s="381"/>
      <c r="CJ43" s="377"/>
      <c r="CK43" s="377"/>
      <c r="CL43" s="377"/>
      <c r="CM43" s="317"/>
      <c r="CN43" s="301"/>
      <c r="CO43" s="318"/>
      <c r="CP43" s="342"/>
      <c r="CQ43" s="342"/>
      <c r="CR43" s="342"/>
      <c r="CS43" s="342"/>
      <c r="CT43" s="377"/>
      <c r="CU43" s="377"/>
      <c r="CV43" s="381"/>
      <c r="CW43" s="377"/>
      <c r="CX43" s="377"/>
      <c r="CY43" s="377"/>
      <c r="CZ43" s="317"/>
      <c r="DA43" s="301"/>
    </row>
    <row r="44" spans="1:105" ht="14">
      <c r="A44" s="301"/>
      <c r="B44" s="318"/>
      <c r="C44" s="341"/>
      <c r="D44" s="341"/>
      <c r="E44" s="341"/>
      <c r="F44" s="341"/>
      <c r="G44" s="381"/>
      <c r="H44" s="381"/>
      <c r="I44" s="381"/>
      <c r="J44" s="381"/>
      <c r="K44" s="381"/>
      <c r="L44" s="381"/>
      <c r="M44" s="373"/>
      <c r="N44" s="374"/>
      <c r="O44" s="318"/>
      <c r="P44" s="341"/>
      <c r="Q44" s="341"/>
      <c r="R44" s="341"/>
      <c r="S44" s="341"/>
      <c r="T44" s="380"/>
      <c r="U44" s="380"/>
      <c r="V44" s="380"/>
      <c r="W44" s="380"/>
      <c r="X44" s="380"/>
      <c r="Y44" s="380"/>
      <c r="Z44" s="373"/>
      <c r="AA44" s="379"/>
      <c r="AB44" s="318"/>
      <c r="AC44" s="341"/>
      <c r="AD44" s="341"/>
      <c r="AE44" s="341"/>
      <c r="AF44" s="341"/>
      <c r="AG44" s="381"/>
      <c r="AH44" s="381"/>
      <c r="AI44" s="381"/>
      <c r="AJ44" s="381"/>
      <c r="AK44" s="381"/>
      <c r="AL44" s="381"/>
      <c r="AM44" s="373"/>
      <c r="AN44" s="379"/>
      <c r="AO44" s="318"/>
      <c r="AP44" s="341"/>
      <c r="AQ44" s="341"/>
      <c r="AR44" s="341"/>
      <c r="AS44" s="341"/>
      <c r="AT44" s="381"/>
      <c r="AU44" s="381"/>
      <c r="AV44" s="381"/>
      <c r="AW44" s="381"/>
      <c r="AX44" s="381"/>
      <c r="AY44" s="381"/>
      <c r="AZ44" s="373"/>
      <c r="BA44" s="379"/>
      <c r="BB44" s="318"/>
      <c r="BC44" s="341"/>
      <c r="BD44" s="341"/>
      <c r="BE44" s="341"/>
      <c r="BF44" s="341"/>
      <c r="BG44" s="381"/>
      <c r="BH44" s="381"/>
      <c r="BI44" s="381"/>
      <c r="BJ44" s="381"/>
      <c r="BK44" s="381"/>
      <c r="BL44" s="381"/>
      <c r="BM44" s="317"/>
      <c r="BN44" s="301"/>
      <c r="BO44" s="318"/>
      <c r="BP44" s="341"/>
      <c r="BQ44" s="341"/>
      <c r="BR44" s="341"/>
      <c r="BS44" s="341"/>
      <c r="BT44" s="381"/>
      <c r="BU44" s="381"/>
      <c r="BV44" s="381"/>
      <c r="BW44" s="381"/>
      <c r="BX44" s="381"/>
      <c r="BY44" s="381"/>
      <c r="BZ44" s="317"/>
      <c r="CA44" s="301"/>
      <c r="CB44" s="318"/>
      <c r="CC44" s="341"/>
      <c r="CD44" s="341"/>
      <c r="CE44" s="341"/>
      <c r="CF44" s="341"/>
      <c r="CG44" s="381"/>
      <c r="CH44" s="381"/>
      <c r="CI44" s="381"/>
      <c r="CJ44" s="381"/>
      <c r="CK44" s="381"/>
      <c r="CL44" s="381"/>
      <c r="CM44" s="317"/>
      <c r="CN44" s="301"/>
      <c r="CO44" s="318"/>
      <c r="CP44" s="341"/>
      <c r="CQ44" s="341"/>
      <c r="CR44" s="341"/>
      <c r="CS44" s="341"/>
      <c r="CT44" s="381"/>
      <c r="CU44" s="381"/>
      <c r="CV44" s="381"/>
      <c r="CW44" s="381"/>
      <c r="CX44" s="381"/>
      <c r="CY44" s="381"/>
      <c r="CZ44" s="317"/>
      <c r="DA44" s="301"/>
    </row>
    <row r="45" spans="1:105" ht="14">
      <c r="A45" s="301"/>
      <c r="B45" s="318"/>
      <c r="C45" s="341"/>
      <c r="D45" s="341"/>
      <c r="E45" s="341"/>
      <c r="F45" s="382"/>
      <c r="G45" s="381"/>
      <c r="H45" s="381"/>
      <c r="I45" s="381"/>
      <c r="J45" s="381"/>
      <c r="K45" s="381"/>
      <c r="L45" s="381"/>
      <c r="M45" s="373"/>
      <c r="N45" s="374"/>
      <c r="O45" s="318"/>
      <c r="P45" s="341"/>
      <c r="Q45" s="341"/>
      <c r="R45" s="341"/>
      <c r="S45" s="382"/>
      <c r="T45" s="380"/>
      <c r="U45" s="380"/>
      <c r="V45" s="380"/>
      <c r="W45" s="380"/>
      <c r="X45" s="380"/>
      <c r="Y45" s="380"/>
      <c r="Z45" s="373"/>
      <c r="AA45" s="379"/>
      <c r="AB45" s="318"/>
      <c r="AC45" s="341"/>
      <c r="AD45" s="341"/>
      <c r="AE45" s="341"/>
      <c r="AF45" s="382"/>
      <c r="AG45" s="381"/>
      <c r="AH45" s="381"/>
      <c r="AI45" s="381"/>
      <c r="AJ45" s="381"/>
      <c r="AK45" s="381"/>
      <c r="AL45" s="381"/>
      <c r="AM45" s="373"/>
      <c r="AN45" s="379"/>
      <c r="AO45" s="318"/>
      <c r="AP45" s="341"/>
      <c r="AQ45" s="341"/>
      <c r="AR45" s="341"/>
      <c r="AS45" s="382"/>
      <c r="AT45" s="381"/>
      <c r="AU45" s="381"/>
      <c r="AV45" s="381"/>
      <c r="AW45" s="381"/>
      <c r="AX45" s="381"/>
      <c r="AY45" s="381"/>
      <c r="AZ45" s="373"/>
      <c r="BA45" s="379"/>
      <c r="BB45" s="318"/>
      <c r="BC45" s="341"/>
      <c r="BD45" s="341"/>
      <c r="BE45" s="341"/>
      <c r="BF45" s="382"/>
      <c r="BG45" s="381"/>
      <c r="BH45" s="381"/>
      <c r="BI45" s="381"/>
      <c r="BJ45" s="381"/>
      <c r="BK45" s="381"/>
      <c r="BL45" s="381"/>
      <c r="BM45" s="317"/>
      <c r="BN45" s="301"/>
      <c r="BO45" s="318"/>
      <c r="BP45" s="341"/>
      <c r="BQ45" s="341"/>
      <c r="BR45" s="341"/>
      <c r="BS45" s="382"/>
      <c r="BT45" s="381"/>
      <c r="BU45" s="381"/>
      <c r="BV45" s="381"/>
      <c r="BW45" s="381"/>
      <c r="BX45" s="381"/>
      <c r="BY45" s="381"/>
      <c r="BZ45" s="317"/>
      <c r="CA45" s="301"/>
      <c r="CB45" s="318"/>
      <c r="CC45" s="341"/>
      <c r="CD45" s="341"/>
      <c r="CE45" s="341"/>
      <c r="CF45" s="382"/>
      <c r="CG45" s="381"/>
      <c r="CH45" s="381"/>
      <c r="CI45" s="381"/>
      <c r="CJ45" s="381"/>
      <c r="CK45" s="381"/>
      <c r="CL45" s="381"/>
      <c r="CM45" s="317"/>
      <c r="CN45" s="301"/>
      <c r="CO45" s="318"/>
      <c r="CP45" s="341"/>
      <c r="CQ45" s="341"/>
      <c r="CR45" s="341"/>
      <c r="CS45" s="382"/>
      <c r="CT45" s="381"/>
      <c r="CU45" s="381"/>
      <c r="CV45" s="381"/>
      <c r="CW45" s="381"/>
      <c r="CX45" s="381"/>
      <c r="CY45" s="381"/>
      <c r="CZ45" s="317"/>
      <c r="DA45" s="301"/>
    </row>
    <row r="46" spans="1:105" ht="14">
      <c r="A46" s="301"/>
      <c r="B46" s="318"/>
      <c r="C46" s="341"/>
      <c r="D46" s="341"/>
      <c r="E46" s="341"/>
      <c r="F46" s="383">
        <f>$C$8</f>
        <v>1900</v>
      </c>
      <c r="G46" s="384">
        <f t="shared" ref="G46:L57" si="25">+T46+AG46+AT46+BG46+BT46+CG46+CT46</f>
        <v>0</v>
      </c>
      <c r="H46" s="384">
        <f t="shared" si="25"/>
        <v>0</v>
      </c>
      <c r="I46" s="384">
        <f t="shared" si="25"/>
        <v>0</v>
      </c>
      <c r="J46" s="384">
        <f t="shared" si="25"/>
        <v>0</v>
      </c>
      <c r="K46" s="384">
        <f t="shared" si="25"/>
        <v>0</v>
      </c>
      <c r="L46" s="384">
        <f t="shared" si="25"/>
        <v>0</v>
      </c>
      <c r="M46" s="373"/>
      <c r="N46" s="374"/>
      <c r="O46" s="318"/>
      <c r="P46" s="341"/>
      <c r="Q46" s="341"/>
      <c r="R46" s="341"/>
      <c r="S46" s="383">
        <f>$C$8</f>
        <v>1900</v>
      </c>
      <c r="T46" s="396">
        <f>T19</f>
        <v>0</v>
      </c>
      <c r="U46" s="385">
        <f>'50.33'!C57</f>
        <v>0</v>
      </c>
      <c r="V46" s="385">
        <f>'50.33'!D57</f>
        <v>0</v>
      </c>
      <c r="W46" s="396">
        <f>W19</f>
        <v>0</v>
      </c>
      <c r="X46" s="385">
        <f>'50.33'!F57</f>
        <v>0</v>
      </c>
      <c r="Y46" s="385">
        <f>'50.33'!G57</f>
        <v>0</v>
      </c>
      <c r="Z46" s="375"/>
      <c r="AA46" s="376"/>
      <c r="AB46" s="318"/>
      <c r="AC46" s="341"/>
      <c r="AD46" s="341"/>
      <c r="AE46" s="341"/>
      <c r="AF46" s="383">
        <f>$C$8</f>
        <v>1900</v>
      </c>
      <c r="AG46" s="396">
        <f>AG19</f>
        <v>0</v>
      </c>
      <c r="AH46" s="385">
        <f>'50.36'!C37</f>
        <v>0</v>
      </c>
      <c r="AI46" s="385">
        <f>'50.36'!D37</f>
        <v>0</v>
      </c>
      <c r="AJ46" s="396">
        <f>AJ19</f>
        <v>0</v>
      </c>
      <c r="AK46" s="385">
        <f>'50.36'!F37</f>
        <v>0</v>
      </c>
      <c r="AL46" s="385">
        <f>'50.36'!G37</f>
        <v>0</v>
      </c>
      <c r="AM46" s="375"/>
      <c r="AN46" s="376"/>
      <c r="AO46" s="318"/>
      <c r="AP46" s="341"/>
      <c r="AQ46" s="341"/>
      <c r="AR46" s="341"/>
      <c r="AS46" s="383">
        <f>$C$8</f>
        <v>1900</v>
      </c>
      <c r="AT46" s="396">
        <f>AT19</f>
        <v>0</v>
      </c>
      <c r="AU46" s="385">
        <f>'50.31'!C37</f>
        <v>0</v>
      </c>
      <c r="AV46" s="385">
        <f>'50.31'!D37</f>
        <v>0</v>
      </c>
      <c r="AW46" s="396">
        <f>AW19</f>
        <v>0</v>
      </c>
      <c r="AX46" s="385">
        <f>'50.31'!F37</f>
        <v>0</v>
      </c>
      <c r="AY46" s="385">
        <f>'50.31'!G37</f>
        <v>0</v>
      </c>
      <c r="AZ46" s="375"/>
      <c r="BA46" s="376"/>
      <c r="BB46" s="318"/>
      <c r="BC46" s="341"/>
      <c r="BD46" s="341"/>
      <c r="BE46" s="341"/>
      <c r="BF46" s="383">
        <f>$C$8</f>
        <v>1900</v>
      </c>
      <c r="BG46" s="396">
        <f>BG19</f>
        <v>0</v>
      </c>
      <c r="BH46" s="385">
        <f>'50.37'!C37</f>
        <v>0</v>
      </c>
      <c r="BI46" s="385">
        <f>'50.37'!D37</f>
        <v>0</v>
      </c>
      <c r="BJ46" s="396">
        <f>BJ19</f>
        <v>0</v>
      </c>
      <c r="BK46" s="385">
        <f>'50.37'!F37</f>
        <v>0</v>
      </c>
      <c r="BL46" s="385">
        <f>'50.37'!G37</f>
        <v>0</v>
      </c>
      <c r="BM46" s="317"/>
      <c r="BN46" s="301"/>
      <c r="BO46" s="318"/>
      <c r="BP46" s="341"/>
      <c r="BQ46" s="341"/>
      <c r="BR46" s="341"/>
      <c r="BS46" s="383">
        <f>$C$8</f>
        <v>1900</v>
      </c>
      <c r="BT46" s="396">
        <f>BT19</f>
        <v>0</v>
      </c>
      <c r="BU46" s="385">
        <f>'50.32'!C37</f>
        <v>0</v>
      </c>
      <c r="BV46" s="385">
        <f>'50.32'!D37</f>
        <v>0</v>
      </c>
      <c r="BW46" s="396">
        <f>BW19</f>
        <v>0</v>
      </c>
      <c r="BX46" s="385">
        <f>'50.32'!F37</f>
        <v>0</v>
      </c>
      <c r="BY46" s="385">
        <f>'50.32'!G37</f>
        <v>0</v>
      </c>
      <c r="BZ46" s="317"/>
      <c r="CA46" s="301"/>
      <c r="CB46" s="318"/>
      <c r="CC46" s="341"/>
      <c r="CD46" s="341"/>
      <c r="CE46" s="341"/>
      <c r="CF46" s="383">
        <f>$C$8</f>
        <v>1900</v>
      </c>
      <c r="CG46" s="396">
        <f>CG19</f>
        <v>0</v>
      </c>
      <c r="CH46" s="385">
        <f>'50.35'!C37</f>
        <v>0</v>
      </c>
      <c r="CI46" s="385">
        <f>'50.35'!D37</f>
        <v>0</v>
      </c>
      <c r="CJ46" s="396">
        <f>CJ19</f>
        <v>0</v>
      </c>
      <c r="CK46" s="385">
        <f>'50.35'!F37</f>
        <v>0</v>
      </c>
      <c r="CL46" s="385">
        <f>'50.35'!G37</f>
        <v>0</v>
      </c>
      <c r="CM46" s="317"/>
      <c r="CN46" s="301"/>
      <c r="CO46" s="318"/>
      <c r="CP46" s="341"/>
      <c r="CQ46" s="341"/>
      <c r="CR46" s="341"/>
      <c r="CS46" s="383">
        <f>$C$8</f>
        <v>1900</v>
      </c>
      <c r="CT46" s="396">
        <f>CT19</f>
        <v>0</v>
      </c>
      <c r="CU46" s="385">
        <f>'50.34'!C37</f>
        <v>0</v>
      </c>
      <c r="CV46" s="385">
        <f>'50.34'!D37</f>
        <v>0</v>
      </c>
      <c r="CW46" s="396">
        <f>CW19</f>
        <v>0</v>
      </c>
      <c r="CX46" s="385">
        <f>'50.34'!F37</f>
        <v>0</v>
      </c>
      <c r="CY46" s="385">
        <f>'50.34'!G37</f>
        <v>0</v>
      </c>
      <c r="CZ46" s="317"/>
      <c r="DA46" s="301"/>
    </row>
    <row r="47" spans="1:105" ht="14">
      <c r="A47" s="301"/>
      <c r="B47" s="318"/>
      <c r="C47" s="341"/>
      <c r="D47" s="341"/>
      <c r="E47" s="341"/>
      <c r="F47" s="383">
        <f t="shared" ref="F47:F55" si="26">F46-1</f>
        <v>1899</v>
      </c>
      <c r="G47" s="384">
        <f t="shared" si="25"/>
        <v>0</v>
      </c>
      <c r="H47" s="384">
        <f t="shared" si="25"/>
        <v>0</v>
      </c>
      <c r="I47" s="384">
        <f t="shared" si="25"/>
        <v>0</v>
      </c>
      <c r="J47" s="384">
        <f t="shared" si="25"/>
        <v>0</v>
      </c>
      <c r="K47" s="384">
        <f t="shared" si="25"/>
        <v>0</v>
      </c>
      <c r="L47" s="384">
        <f t="shared" si="25"/>
        <v>0</v>
      </c>
      <c r="M47" s="373"/>
      <c r="N47" s="374"/>
      <c r="O47" s="318"/>
      <c r="P47" s="341"/>
      <c r="Q47" s="341"/>
      <c r="R47" s="341"/>
      <c r="S47" s="383">
        <f t="shared" ref="S47:S55" si="27">S46-1</f>
        <v>1899</v>
      </c>
      <c r="T47" s="396">
        <f t="shared" ref="T47:T57" si="28">T20</f>
        <v>0</v>
      </c>
      <c r="U47" s="385">
        <f>'50.33'!C58</f>
        <v>0</v>
      </c>
      <c r="V47" s="385">
        <f>'50.33'!D58</f>
        <v>0</v>
      </c>
      <c r="W47" s="396">
        <f t="shared" ref="W47:W57" si="29">W20</f>
        <v>0</v>
      </c>
      <c r="X47" s="385">
        <f>'50.33'!F58</f>
        <v>0</v>
      </c>
      <c r="Y47" s="385">
        <f>'50.33'!G58</f>
        <v>0</v>
      </c>
      <c r="Z47" s="375"/>
      <c r="AA47" s="376"/>
      <c r="AB47" s="318"/>
      <c r="AC47" s="341"/>
      <c r="AD47" s="341"/>
      <c r="AE47" s="341"/>
      <c r="AF47" s="383">
        <f t="shared" ref="AF47:AF55" si="30">AF46-1</f>
        <v>1899</v>
      </c>
      <c r="AG47" s="396">
        <f t="shared" ref="AG47:AG57" si="31">AG20</f>
        <v>0</v>
      </c>
      <c r="AH47" s="385">
        <f>'50.36'!C38</f>
        <v>0</v>
      </c>
      <c r="AI47" s="385">
        <f>'50.36'!D38</f>
        <v>0</v>
      </c>
      <c r="AJ47" s="396">
        <f t="shared" ref="AJ47:AJ57" si="32">AJ20</f>
        <v>0</v>
      </c>
      <c r="AK47" s="385">
        <f>'50.36'!F38</f>
        <v>0</v>
      </c>
      <c r="AL47" s="385">
        <f>'50.36'!G38</f>
        <v>0</v>
      </c>
      <c r="AM47" s="375"/>
      <c r="AN47" s="376"/>
      <c r="AO47" s="318"/>
      <c r="AP47" s="341"/>
      <c r="AQ47" s="341"/>
      <c r="AR47" s="341"/>
      <c r="AS47" s="383">
        <f t="shared" ref="AS47:AS55" si="33">AS46-1</f>
        <v>1899</v>
      </c>
      <c r="AT47" s="396">
        <f t="shared" ref="AT47:AT57" si="34">AT20</f>
        <v>0</v>
      </c>
      <c r="AU47" s="385">
        <f>'50.31'!C38</f>
        <v>0</v>
      </c>
      <c r="AV47" s="385">
        <f>'50.31'!D38</f>
        <v>0</v>
      </c>
      <c r="AW47" s="396">
        <f t="shared" ref="AW47:AW57" si="35">AW20</f>
        <v>0</v>
      </c>
      <c r="AX47" s="385">
        <f>'50.31'!F38</f>
        <v>0</v>
      </c>
      <c r="AY47" s="385">
        <f>'50.31'!G38</f>
        <v>0</v>
      </c>
      <c r="AZ47" s="375"/>
      <c r="BA47" s="376"/>
      <c r="BB47" s="318"/>
      <c r="BC47" s="341"/>
      <c r="BD47" s="341"/>
      <c r="BE47" s="341"/>
      <c r="BF47" s="383">
        <f t="shared" ref="BF47:BF55" si="36">BF46-1</f>
        <v>1899</v>
      </c>
      <c r="BG47" s="396">
        <f t="shared" ref="BG47:BG57" si="37">BG20</f>
        <v>0</v>
      </c>
      <c r="BH47" s="385">
        <f>'50.37'!C38</f>
        <v>0</v>
      </c>
      <c r="BI47" s="385">
        <f>'50.37'!D38</f>
        <v>0</v>
      </c>
      <c r="BJ47" s="396">
        <f t="shared" ref="BJ47:BJ57" si="38">BJ20</f>
        <v>0</v>
      </c>
      <c r="BK47" s="385">
        <f>'50.37'!F38</f>
        <v>0</v>
      </c>
      <c r="BL47" s="385">
        <f>'50.37'!G38</f>
        <v>0</v>
      </c>
      <c r="BM47" s="317"/>
      <c r="BN47" s="301"/>
      <c r="BO47" s="318"/>
      <c r="BP47" s="341"/>
      <c r="BQ47" s="341"/>
      <c r="BR47" s="341"/>
      <c r="BS47" s="383">
        <f t="shared" ref="BS47:BS55" si="39">BS46-1</f>
        <v>1899</v>
      </c>
      <c r="BT47" s="396">
        <f t="shared" ref="BT47:BT57" si="40">BT20</f>
        <v>0</v>
      </c>
      <c r="BU47" s="385">
        <f>'50.32'!C38</f>
        <v>0</v>
      </c>
      <c r="BV47" s="385">
        <f>'50.32'!D38</f>
        <v>0</v>
      </c>
      <c r="BW47" s="396">
        <f t="shared" ref="BW47:BW57" si="41">BW20</f>
        <v>0</v>
      </c>
      <c r="BX47" s="385">
        <f>'50.32'!F38</f>
        <v>0</v>
      </c>
      <c r="BY47" s="385">
        <f>'50.32'!G38</f>
        <v>0</v>
      </c>
      <c r="BZ47" s="317"/>
      <c r="CA47" s="301"/>
      <c r="CB47" s="318"/>
      <c r="CC47" s="341"/>
      <c r="CD47" s="341"/>
      <c r="CE47" s="341"/>
      <c r="CF47" s="383">
        <f t="shared" ref="CF47:CF55" si="42">CF46-1</f>
        <v>1899</v>
      </c>
      <c r="CG47" s="396">
        <f t="shared" ref="CG47:CG57" si="43">CG20</f>
        <v>0</v>
      </c>
      <c r="CH47" s="385">
        <f>'50.35'!C38</f>
        <v>0</v>
      </c>
      <c r="CI47" s="385">
        <f>'50.35'!D38</f>
        <v>0</v>
      </c>
      <c r="CJ47" s="396">
        <f t="shared" ref="CJ47:CJ57" si="44">CJ20</f>
        <v>0</v>
      </c>
      <c r="CK47" s="385">
        <f>'50.35'!F38</f>
        <v>0</v>
      </c>
      <c r="CL47" s="385">
        <f>'50.35'!G38</f>
        <v>0</v>
      </c>
      <c r="CM47" s="317"/>
      <c r="CN47" s="301"/>
      <c r="CO47" s="318"/>
      <c r="CP47" s="341"/>
      <c r="CQ47" s="341"/>
      <c r="CR47" s="341"/>
      <c r="CS47" s="383">
        <f t="shared" ref="CS47:CS55" si="45">CS46-1</f>
        <v>1899</v>
      </c>
      <c r="CT47" s="396">
        <f t="shared" ref="CT47:CT57" si="46">CT20</f>
        <v>0</v>
      </c>
      <c r="CU47" s="385">
        <f>'50.34'!C38</f>
        <v>0</v>
      </c>
      <c r="CV47" s="385">
        <f>'50.34'!D38</f>
        <v>0</v>
      </c>
      <c r="CW47" s="396">
        <f t="shared" ref="CW47:CW57" si="47">CW20</f>
        <v>0</v>
      </c>
      <c r="CX47" s="385">
        <f>'50.34'!F38</f>
        <v>0</v>
      </c>
      <c r="CY47" s="385">
        <f>'50.34'!G38</f>
        <v>0</v>
      </c>
      <c r="CZ47" s="317"/>
      <c r="DA47" s="301"/>
    </row>
    <row r="48" spans="1:105" ht="14">
      <c r="A48" s="301"/>
      <c r="B48" s="318"/>
      <c r="C48" s="341"/>
      <c r="D48" s="341"/>
      <c r="E48" s="341"/>
      <c r="F48" s="383">
        <f t="shared" si="26"/>
        <v>1898</v>
      </c>
      <c r="G48" s="384">
        <f t="shared" si="25"/>
        <v>0</v>
      </c>
      <c r="H48" s="384">
        <f t="shared" si="25"/>
        <v>0</v>
      </c>
      <c r="I48" s="384">
        <f t="shared" si="25"/>
        <v>0</v>
      </c>
      <c r="J48" s="384">
        <f t="shared" si="25"/>
        <v>0</v>
      </c>
      <c r="K48" s="384">
        <f t="shared" si="25"/>
        <v>0</v>
      </c>
      <c r="L48" s="384">
        <f t="shared" si="25"/>
        <v>0</v>
      </c>
      <c r="M48" s="373"/>
      <c r="N48" s="374"/>
      <c r="O48" s="318"/>
      <c r="P48" s="341"/>
      <c r="Q48" s="341"/>
      <c r="R48" s="341"/>
      <c r="S48" s="383">
        <f t="shared" si="27"/>
        <v>1898</v>
      </c>
      <c r="T48" s="396">
        <f t="shared" si="28"/>
        <v>0</v>
      </c>
      <c r="U48" s="385">
        <f>'50.33'!C59</f>
        <v>0</v>
      </c>
      <c r="V48" s="385">
        <f>'50.33'!D59</f>
        <v>0</v>
      </c>
      <c r="W48" s="396">
        <f t="shared" si="29"/>
        <v>0</v>
      </c>
      <c r="X48" s="385">
        <f>'50.33'!F59</f>
        <v>0</v>
      </c>
      <c r="Y48" s="385">
        <f>'50.33'!G59</f>
        <v>0</v>
      </c>
      <c r="Z48" s="375"/>
      <c r="AA48" s="376"/>
      <c r="AB48" s="318"/>
      <c r="AC48" s="341"/>
      <c r="AD48" s="341"/>
      <c r="AE48" s="341"/>
      <c r="AF48" s="383">
        <f t="shared" si="30"/>
        <v>1898</v>
      </c>
      <c r="AG48" s="396">
        <f t="shared" si="31"/>
        <v>0</v>
      </c>
      <c r="AH48" s="385">
        <f>'50.36'!C39</f>
        <v>0</v>
      </c>
      <c r="AI48" s="385">
        <f>'50.36'!D39</f>
        <v>0</v>
      </c>
      <c r="AJ48" s="396">
        <f t="shared" si="32"/>
        <v>0</v>
      </c>
      <c r="AK48" s="385">
        <f>'50.36'!F39</f>
        <v>0</v>
      </c>
      <c r="AL48" s="385">
        <f>'50.36'!G39</f>
        <v>0</v>
      </c>
      <c r="AM48" s="375"/>
      <c r="AN48" s="376"/>
      <c r="AO48" s="318"/>
      <c r="AP48" s="341"/>
      <c r="AQ48" s="341"/>
      <c r="AR48" s="341"/>
      <c r="AS48" s="383">
        <f t="shared" si="33"/>
        <v>1898</v>
      </c>
      <c r="AT48" s="396">
        <f t="shared" si="34"/>
        <v>0</v>
      </c>
      <c r="AU48" s="385">
        <f>'50.31'!C39</f>
        <v>0</v>
      </c>
      <c r="AV48" s="385">
        <f>'50.31'!D39</f>
        <v>0</v>
      </c>
      <c r="AW48" s="396">
        <f t="shared" si="35"/>
        <v>0</v>
      </c>
      <c r="AX48" s="385">
        <f>'50.31'!F39</f>
        <v>0</v>
      </c>
      <c r="AY48" s="385">
        <f>'50.31'!G39</f>
        <v>0</v>
      </c>
      <c r="AZ48" s="375"/>
      <c r="BA48" s="376"/>
      <c r="BB48" s="318"/>
      <c r="BC48" s="341"/>
      <c r="BD48" s="341"/>
      <c r="BE48" s="341"/>
      <c r="BF48" s="383">
        <f t="shared" si="36"/>
        <v>1898</v>
      </c>
      <c r="BG48" s="396">
        <f t="shared" si="37"/>
        <v>0</v>
      </c>
      <c r="BH48" s="385">
        <f>'50.37'!C39</f>
        <v>0</v>
      </c>
      <c r="BI48" s="385">
        <f>'50.37'!D39</f>
        <v>0</v>
      </c>
      <c r="BJ48" s="396">
        <f t="shared" si="38"/>
        <v>0</v>
      </c>
      <c r="BK48" s="385">
        <f>'50.37'!F39</f>
        <v>0</v>
      </c>
      <c r="BL48" s="385">
        <f>'50.37'!G39</f>
        <v>0</v>
      </c>
      <c r="BM48" s="317"/>
      <c r="BN48" s="301"/>
      <c r="BO48" s="318"/>
      <c r="BP48" s="341"/>
      <c r="BQ48" s="341"/>
      <c r="BR48" s="341"/>
      <c r="BS48" s="383">
        <f t="shared" si="39"/>
        <v>1898</v>
      </c>
      <c r="BT48" s="396">
        <f t="shared" si="40"/>
        <v>0</v>
      </c>
      <c r="BU48" s="385">
        <f>'50.32'!C39</f>
        <v>0</v>
      </c>
      <c r="BV48" s="385">
        <f>'50.32'!D39</f>
        <v>0</v>
      </c>
      <c r="BW48" s="396">
        <f t="shared" si="41"/>
        <v>0</v>
      </c>
      <c r="BX48" s="385">
        <f>'50.32'!F39</f>
        <v>0</v>
      </c>
      <c r="BY48" s="385">
        <f>'50.32'!G39</f>
        <v>0</v>
      </c>
      <c r="BZ48" s="317"/>
      <c r="CA48" s="301"/>
      <c r="CB48" s="318"/>
      <c r="CC48" s="341"/>
      <c r="CD48" s="341"/>
      <c r="CE48" s="341"/>
      <c r="CF48" s="383">
        <f t="shared" si="42"/>
        <v>1898</v>
      </c>
      <c r="CG48" s="396">
        <f t="shared" si="43"/>
        <v>0</v>
      </c>
      <c r="CH48" s="385">
        <f>'50.35'!C39</f>
        <v>0</v>
      </c>
      <c r="CI48" s="385">
        <f>'50.35'!D39</f>
        <v>0</v>
      </c>
      <c r="CJ48" s="396">
        <f t="shared" si="44"/>
        <v>0</v>
      </c>
      <c r="CK48" s="385">
        <f>'50.35'!F39</f>
        <v>0</v>
      </c>
      <c r="CL48" s="385">
        <f>'50.35'!G39</f>
        <v>0</v>
      </c>
      <c r="CM48" s="317"/>
      <c r="CN48" s="301"/>
      <c r="CO48" s="318"/>
      <c r="CP48" s="341"/>
      <c r="CQ48" s="341"/>
      <c r="CR48" s="341"/>
      <c r="CS48" s="383">
        <f t="shared" si="45"/>
        <v>1898</v>
      </c>
      <c r="CT48" s="396">
        <f t="shared" si="46"/>
        <v>0</v>
      </c>
      <c r="CU48" s="385">
        <f>'50.34'!C39</f>
        <v>0</v>
      </c>
      <c r="CV48" s="385">
        <f>'50.34'!D39</f>
        <v>0</v>
      </c>
      <c r="CW48" s="396">
        <f t="shared" si="47"/>
        <v>0</v>
      </c>
      <c r="CX48" s="385">
        <f>'50.34'!F39</f>
        <v>0</v>
      </c>
      <c r="CY48" s="385">
        <f>'50.34'!G39</f>
        <v>0</v>
      </c>
      <c r="CZ48" s="317"/>
      <c r="DA48" s="301"/>
    </row>
    <row r="49" spans="1:105" ht="14">
      <c r="A49" s="301"/>
      <c r="B49" s="318"/>
      <c r="C49" s="341"/>
      <c r="D49" s="341"/>
      <c r="E49" s="341"/>
      <c r="F49" s="383">
        <f t="shared" si="26"/>
        <v>1897</v>
      </c>
      <c r="G49" s="384">
        <f t="shared" si="25"/>
        <v>0</v>
      </c>
      <c r="H49" s="384">
        <f t="shared" si="25"/>
        <v>0</v>
      </c>
      <c r="I49" s="384">
        <f t="shared" si="25"/>
        <v>0</v>
      </c>
      <c r="J49" s="384">
        <f t="shared" si="25"/>
        <v>0</v>
      </c>
      <c r="K49" s="384">
        <f t="shared" si="25"/>
        <v>0</v>
      </c>
      <c r="L49" s="384">
        <f t="shared" si="25"/>
        <v>0</v>
      </c>
      <c r="M49" s="373"/>
      <c r="N49" s="374"/>
      <c r="O49" s="318"/>
      <c r="P49" s="341"/>
      <c r="Q49" s="341"/>
      <c r="R49" s="341"/>
      <c r="S49" s="383">
        <f t="shared" si="27"/>
        <v>1897</v>
      </c>
      <c r="T49" s="396">
        <f t="shared" si="28"/>
        <v>0</v>
      </c>
      <c r="U49" s="385">
        <f>'50.33'!C60</f>
        <v>0</v>
      </c>
      <c r="V49" s="385">
        <f>'50.33'!D60</f>
        <v>0</v>
      </c>
      <c r="W49" s="396">
        <f t="shared" si="29"/>
        <v>0</v>
      </c>
      <c r="X49" s="385">
        <f>'50.33'!F60</f>
        <v>0</v>
      </c>
      <c r="Y49" s="385">
        <f>'50.33'!G60</f>
        <v>0</v>
      </c>
      <c r="Z49" s="375"/>
      <c r="AA49" s="376"/>
      <c r="AB49" s="318"/>
      <c r="AC49" s="341"/>
      <c r="AD49" s="341"/>
      <c r="AE49" s="341"/>
      <c r="AF49" s="383">
        <f t="shared" si="30"/>
        <v>1897</v>
      </c>
      <c r="AG49" s="396">
        <f t="shared" si="31"/>
        <v>0</v>
      </c>
      <c r="AH49" s="385">
        <f>'50.36'!C40</f>
        <v>0</v>
      </c>
      <c r="AI49" s="385">
        <f>'50.36'!D40</f>
        <v>0</v>
      </c>
      <c r="AJ49" s="396">
        <f t="shared" si="32"/>
        <v>0</v>
      </c>
      <c r="AK49" s="385">
        <f>'50.36'!F40</f>
        <v>0</v>
      </c>
      <c r="AL49" s="385">
        <f>'50.36'!G40</f>
        <v>0</v>
      </c>
      <c r="AM49" s="375"/>
      <c r="AN49" s="376"/>
      <c r="AO49" s="318"/>
      <c r="AP49" s="341"/>
      <c r="AQ49" s="341"/>
      <c r="AR49" s="341"/>
      <c r="AS49" s="383">
        <f t="shared" si="33"/>
        <v>1897</v>
      </c>
      <c r="AT49" s="396">
        <f t="shared" si="34"/>
        <v>0</v>
      </c>
      <c r="AU49" s="385">
        <f>'50.31'!C40</f>
        <v>0</v>
      </c>
      <c r="AV49" s="385">
        <f>'50.31'!D40</f>
        <v>0</v>
      </c>
      <c r="AW49" s="396">
        <f t="shared" si="35"/>
        <v>0</v>
      </c>
      <c r="AX49" s="385">
        <f>'50.31'!F40</f>
        <v>0</v>
      </c>
      <c r="AY49" s="385">
        <f>'50.31'!G40</f>
        <v>0</v>
      </c>
      <c r="AZ49" s="375"/>
      <c r="BA49" s="376"/>
      <c r="BB49" s="318"/>
      <c r="BC49" s="341"/>
      <c r="BD49" s="341"/>
      <c r="BE49" s="341"/>
      <c r="BF49" s="383">
        <f t="shared" si="36"/>
        <v>1897</v>
      </c>
      <c r="BG49" s="396">
        <f t="shared" si="37"/>
        <v>0</v>
      </c>
      <c r="BH49" s="385">
        <f>'50.37'!C40</f>
        <v>0</v>
      </c>
      <c r="BI49" s="385">
        <f>'50.37'!D40</f>
        <v>0</v>
      </c>
      <c r="BJ49" s="396">
        <f t="shared" si="38"/>
        <v>0</v>
      </c>
      <c r="BK49" s="385">
        <f>'50.37'!F40</f>
        <v>0</v>
      </c>
      <c r="BL49" s="385">
        <f>'50.37'!G40</f>
        <v>0</v>
      </c>
      <c r="BM49" s="317"/>
      <c r="BN49" s="301"/>
      <c r="BO49" s="318"/>
      <c r="BP49" s="341"/>
      <c r="BQ49" s="341"/>
      <c r="BR49" s="341"/>
      <c r="BS49" s="383">
        <f t="shared" si="39"/>
        <v>1897</v>
      </c>
      <c r="BT49" s="396">
        <f t="shared" si="40"/>
        <v>0</v>
      </c>
      <c r="BU49" s="385">
        <f>'50.32'!C40</f>
        <v>0</v>
      </c>
      <c r="BV49" s="385">
        <f>'50.32'!D40</f>
        <v>0</v>
      </c>
      <c r="BW49" s="396">
        <f t="shared" si="41"/>
        <v>0</v>
      </c>
      <c r="BX49" s="385">
        <f>'50.32'!F40</f>
        <v>0</v>
      </c>
      <c r="BY49" s="385">
        <f>'50.32'!G40</f>
        <v>0</v>
      </c>
      <c r="BZ49" s="317"/>
      <c r="CA49" s="301"/>
      <c r="CB49" s="318"/>
      <c r="CC49" s="341"/>
      <c r="CD49" s="341"/>
      <c r="CE49" s="341"/>
      <c r="CF49" s="383">
        <f t="shared" si="42"/>
        <v>1897</v>
      </c>
      <c r="CG49" s="396">
        <f t="shared" si="43"/>
        <v>0</v>
      </c>
      <c r="CH49" s="385">
        <f>'50.35'!C40</f>
        <v>0</v>
      </c>
      <c r="CI49" s="385">
        <f>'50.35'!D40</f>
        <v>0</v>
      </c>
      <c r="CJ49" s="396">
        <f t="shared" si="44"/>
        <v>0</v>
      </c>
      <c r="CK49" s="385">
        <f>'50.35'!F40</f>
        <v>0</v>
      </c>
      <c r="CL49" s="385">
        <f>'50.35'!G40</f>
        <v>0</v>
      </c>
      <c r="CM49" s="317"/>
      <c r="CN49" s="301"/>
      <c r="CO49" s="318"/>
      <c r="CP49" s="341"/>
      <c r="CQ49" s="341"/>
      <c r="CR49" s="341"/>
      <c r="CS49" s="383">
        <f t="shared" si="45"/>
        <v>1897</v>
      </c>
      <c r="CT49" s="396">
        <f t="shared" si="46"/>
        <v>0</v>
      </c>
      <c r="CU49" s="385">
        <f>'50.34'!C40</f>
        <v>0</v>
      </c>
      <c r="CV49" s="385">
        <f>'50.34'!D40</f>
        <v>0</v>
      </c>
      <c r="CW49" s="396">
        <f t="shared" si="47"/>
        <v>0</v>
      </c>
      <c r="CX49" s="385">
        <f>'50.34'!F40</f>
        <v>0</v>
      </c>
      <c r="CY49" s="385">
        <f>'50.34'!G40</f>
        <v>0</v>
      </c>
      <c r="CZ49" s="317"/>
      <c r="DA49" s="301"/>
    </row>
    <row r="50" spans="1:105" ht="14">
      <c r="A50" s="301"/>
      <c r="B50" s="318"/>
      <c r="C50" s="341"/>
      <c r="D50" s="341"/>
      <c r="E50" s="341"/>
      <c r="F50" s="383">
        <f t="shared" si="26"/>
        <v>1896</v>
      </c>
      <c r="G50" s="384">
        <f t="shared" si="25"/>
        <v>0</v>
      </c>
      <c r="H50" s="384">
        <f t="shared" si="25"/>
        <v>0</v>
      </c>
      <c r="I50" s="384">
        <f t="shared" si="25"/>
        <v>0</v>
      </c>
      <c r="J50" s="384">
        <f t="shared" si="25"/>
        <v>0</v>
      </c>
      <c r="K50" s="384">
        <f t="shared" si="25"/>
        <v>0</v>
      </c>
      <c r="L50" s="384">
        <f t="shared" si="25"/>
        <v>0</v>
      </c>
      <c r="M50" s="373"/>
      <c r="N50" s="374"/>
      <c r="O50" s="318"/>
      <c r="P50" s="341"/>
      <c r="Q50" s="341"/>
      <c r="R50" s="341"/>
      <c r="S50" s="383">
        <f t="shared" si="27"/>
        <v>1896</v>
      </c>
      <c r="T50" s="396">
        <f t="shared" si="28"/>
        <v>0</v>
      </c>
      <c r="U50" s="385">
        <f>'50.33'!C61</f>
        <v>0</v>
      </c>
      <c r="V50" s="385">
        <f>'50.33'!D61</f>
        <v>0</v>
      </c>
      <c r="W50" s="396">
        <f t="shared" si="29"/>
        <v>0</v>
      </c>
      <c r="X50" s="385">
        <f>'50.33'!F61</f>
        <v>0</v>
      </c>
      <c r="Y50" s="385">
        <f>'50.33'!G61</f>
        <v>0</v>
      </c>
      <c r="Z50" s="375"/>
      <c r="AA50" s="376"/>
      <c r="AB50" s="318"/>
      <c r="AC50" s="341"/>
      <c r="AD50" s="341"/>
      <c r="AE50" s="341"/>
      <c r="AF50" s="383">
        <f t="shared" si="30"/>
        <v>1896</v>
      </c>
      <c r="AG50" s="396">
        <f t="shared" si="31"/>
        <v>0</v>
      </c>
      <c r="AH50" s="385">
        <f>'50.36'!C41</f>
        <v>0</v>
      </c>
      <c r="AI50" s="385">
        <f>'50.36'!D41</f>
        <v>0</v>
      </c>
      <c r="AJ50" s="396">
        <f t="shared" si="32"/>
        <v>0</v>
      </c>
      <c r="AK50" s="385">
        <f>'50.36'!F41</f>
        <v>0</v>
      </c>
      <c r="AL50" s="385">
        <f>'50.36'!G41</f>
        <v>0</v>
      </c>
      <c r="AM50" s="375"/>
      <c r="AN50" s="376"/>
      <c r="AO50" s="318"/>
      <c r="AP50" s="341"/>
      <c r="AQ50" s="341"/>
      <c r="AR50" s="341"/>
      <c r="AS50" s="383">
        <f t="shared" si="33"/>
        <v>1896</v>
      </c>
      <c r="AT50" s="396">
        <f t="shared" si="34"/>
        <v>0</v>
      </c>
      <c r="AU50" s="385">
        <f>'50.31'!C41</f>
        <v>0</v>
      </c>
      <c r="AV50" s="385">
        <f>'50.31'!D41</f>
        <v>0</v>
      </c>
      <c r="AW50" s="396">
        <f t="shared" si="35"/>
        <v>0</v>
      </c>
      <c r="AX50" s="385">
        <f>'50.31'!F41</f>
        <v>0</v>
      </c>
      <c r="AY50" s="385">
        <f>'50.31'!G41</f>
        <v>0</v>
      </c>
      <c r="AZ50" s="375"/>
      <c r="BA50" s="376"/>
      <c r="BB50" s="318"/>
      <c r="BC50" s="341"/>
      <c r="BD50" s="341"/>
      <c r="BE50" s="341"/>
      <c r="BF50" s="383">
        <f t="shared" si="36"/>
        <v>1896</v>
      </c>
      <c r="BG50" s="396">
        <f t="shared" si="37"/>
        <v>0</v>
      </c>
      <c r="BH50" s="385">
        <f>'50.37'!C41</f>
        <v>0</v>
      </c>
      <c r="BI50" s="385">
        <f>'50.37'!D41</f>
        <v>0</v>
      </c>
      <c r="BJ50" s="396">
        <f t="shared" si="38"/>
        <v>0</v>
      </c>
      <c r="BK50" s="385">
        <f>'50.37'!F41</f>
        <v>0</v>
      </c>
      <c r="BL50" s="385">
        <f>'50.37'!G41</f>
        <v>0</v>
      </c>
      <c r="BM50" s="317"/>
      <c r="BN50" s="301"/>
      <c r="BO50" s="318"/>
      <c r="BP50" s="341"/>
      <c r="BQ50" s="341"/>
      <c r="BR50" s="341"/>
      <c r="BS50" s="383">
        <f t="shared" si="39"/>
        <v>1896</v>
      </c>
      <c r="BT50" s="396">
        <f t="shared" si="40"/>
        <v>0</v>
      </c>
      <c r="BU50" s="385">
        <f>'50.32'!C41</f>
        <v>0</v>
      </c>
      <c r="BV50" s="385">
        <f>'50.32'!D41</f>
        <v>0</v>
      </c>
      <c r="BW50" s="396">
        <f t="shared" si="41"/>
        <v>0</v>
      </c>
      <c r="BX50" s="385">
        <f>'50.32'!F41</f>
        <v>0</v>
      </c>
      <c r="BY50" s="385">
        <f>'50.32'!G41</f>
        <v>0</v>
      </c>
      <c r="BZ50" s="317"/>
      <c r="CA50" s="301"/>
      <c r="CB50" s="318"/>
      <c r="CC50" s="341"/>
      <c r="CD50" s="341"/>
      <c r="CE50" s="341"/>
      <c r="CF50" s="383">
        <f t="shared" si="42"/>
        <v>1896</v>
      </c>
      <c r="CG50" s="396">
        <f t="shared" si="43"/>
        <v>0</v>
      </c>
      <c r="CH50" s="385">
        <f>'50.35'!C41</f>
        <v>0</v>
      </c>
      <c r="CI50" s="385">
        <f>'50.35'!D41</f>
        <v>0</v>
      </c>
      <c r="CJ50" s="396">
        <f t="shared" si="44"/>
        <v>0</v>
      </c>
      <c r="CK50" s="385">
        <f>'50.35'!F41</f>
        <v>0</v>
      </c>
      <c r="CL50" s="385">
        <f>'50.35'!G41</f>
        <v>0</v>
      </c>
      <c r="CM50" s="317"/>
      <c r="CN50" s="301"/>
      <c r="CO50" s="318"/>
      <c r="CP50" s="341"/>
      <c r="CQ50" s="341"/>
      <c r="CR50" s="341"/>
      <c r="CS50" s="383">
        <f t="shared" si="45"/>
        <v>1896</v>
      </c>
      <c r="CT50" s="396">
        <f t="shared" si="46"/>
        <v>0</v>
      </c>
      <c r="CU50" s="385">
        <f>'50.34'!C41</f>
        <v>0</v>
      </c>
      <c r="CV50" s="385">
        <f>'50.34'!D41</f>
        <v>0</v>
      </c>
      <c r="CW50" s="396">
        <f t="shared" si="47"/>
        <v>0</v>
      </c>
      <c r="CX50" s="385">
        <f>'50.34'!F41</f>
        <v>0</v>
      </c>
      <c r="CY50" s="385">
        <f>'50.34'!G41</f>
        <v>0</v>
      </c>
      <c r="CZ50" s="317"/>
      <c r="DA50" s="301"/>
    </row>
    <row r="51" spans="1:105" ht="14">
      <c r="A51" s="301"/>
      <c r="B51" s="318"/>
      <c r="C51" s="341"/>
      <c r="D51" s="341"/>
      <c r="E51" s="341"/>
      <c r="F51" s="383">
        <f t="shared" si="26"/>
        <v>1895</v>
      </c>
      <c r="G51" s="384">
        <f t="shared" si="25"/>
        <v>0</v>
      </c>
      <c r="H51" s="384">
        <f t="shared" si="25"/>
        <v>0</v>
      </c>
      <c r="I51" s="384">
        <f t="shared" si="25"/>
        <v>0</v>
      </c>
      <c r="J51" s="384">
        <f t="shared" si="25"/>
        <v>0</v>
      </c>
      <c r="K51" s="384">
        <f t="shared" si="25"/>
        <v>0</v>
      </c>
      <c r="L51" s="384">
        <f t="shared" si="25"/>
        <v>0</v>
      </c>
      <c r="M51" s="373"/>
      <c r="N51" s="374"/>
      <c r="O51" s="318"/>
      <c r="P51" s="341"/>
      <c r="Q51" s="341"/>
      <c r="R51" s="341"/>
      <c r="S51" s="383">
        <f t="shared" si="27"/>
        <v>1895</v>
      </c>
      <c r="T51" s="396">
        <f t="shared" si="28"/>
        <v>0</v>
      </c>
      <c r="U51" s="385">
        <f>'50.33'!C62</f>
        <v>0</v>
      </c>
      <c r="V51" s="385">
        <f>'50.33'!D62</f>
        <v>0</v>
      </c>
      <c r="W51" s="396">
        <f t="shared" si="29"/>
        <v>0</v>
      </c>
      <c r="X51" s="385">
        <f>'50.33'!F62</f>
        <v>0</v>
      </c>
      <c r="Y51" s="385">
        <f>'50.33'!G62</f>
        <v>0</v>
      </c>
      <c r="Z51" s="375"/>
      <c r="AA51" s="376"/>
      <c r="AB51" s="318"/>
      <c r="AC51" s="341"/>
      <c r="AD51" s="341"/>
      <c r="AE51" s="341"/>
      <c r="AF51" s="383">
        <f t="shared" si="30"/>
        <v>1895</v>
      </c>
      <c r="AG51" s="396">
        <f t="shared" si="31"/>
        <v>0</v>
      </c>
      <c r="AH51" s="385">
        <f>'50.36'!C42</f>
        <v>0</v>
      </c>
      <c r="AI51" s="385">
        <f>'50.36'!D42</f>
        <v>0</v>
      </c>
      <c r="AJ51" s="396">
        <f t="shared" si="32"/>
        <v>0</v>
      </c>
      <c r="AK51" s="385">
        <f>'50.36'!F42</f>
        <v>0</v>
      </c>
      <c r="AL51" s="385">
        <f>'50.36'!G42</f>
        <v>0</v>
      </c>
      <c r="AM51" s="375"/>
      <c r="AN51" s="376"/>
      <c r="AO51" s="318"/>
      <c r="AP51" s="341"/>
      <c r="AQ51" s="341"/>
      <c r="AR51" s="341"/>
      <c r="AS51" s="383">
        <f t="shared" si="33"/>
        <v>1895</v>
      </c>
      <c r="AT51" s="396">
        <f t="shared" si="34"/>
        <v>0</v>
      </c>
      <c r="AU51" s="385">
        <f>'50.31'!C42</f>
        <v>0</v>
      </c>
      <c r="AV51" s="385">
        <f>'50.31'!D42</f>
        <v>0</v>
      </c>
      <c r="AW51" s="396">
        <f t="shared" si="35"/>
        <v>0</v>
      </c>
      <c r="AX51" s="385">
        <f>'50.31'!F42</f>
        <v>0</v>
      </c>
      <c r="AY51" s="385">
        <f>'50.31'!G42</f>
        <v>0</v>
      </c>
      <c r="AZ51" s="375"/>
      <c r="BA51" s="376"/>
      <c r="BB51" s="318"/>
      <c r="BC51" s="341"/>
      <c r="BD51" s="341"/>
      <c r="BE51" s="341"/>
      <c r="BF51" s="383">
        <f t="shared" si="36"/>
        <v>1895</v>
      </c>
      <c r="BG51" s="396">
        <f t="shared" si="37"/>
        <v>0</v>
      </c>
      <c r="BH51" s="385">
        <f>'50.37'!C42</f>
        <v>0</v>
      </c>
      <c r="BI51" s="385">
        <f>'50.37'!D42</f>
        <v>0</v>
      </c>
      <c r="BJ51" s="396">
        <f t="shared" si="38"/>
        <v>0</v>
      </c>
      <c r="BK51" s="385">
        <f>'50.37'!F42</f>
        <v>0</v>
      </c>
      <c r="BL51" s="385">
        <f>'50.37'!G42</f>
        <v>0</v>
      </c>
      <c r="BM51" s="317"/>
      <c r="BN51" s="301"/>
      <c r="BO51" s="318"/>
      <c r="BP51" s="341"/>
      <c r="BQ51" s="341"/>
      <c r="BR51" s="341"/>
      <c r="BS51" s="383">
        <f t="shared" si="39"/>
        <v>1895</v>
      </c>
      <c r="BT51" s="396">
        <f t="shared" si="40"/>
        <v>0</v>
      </c>
      <c r="BU51" s="385">
        <f>'50.32'!C42</f>
        <v>0</v>
      </c>
      <c r="BV51" s="385">
        <f>'50.32'!D42</f>
        <v>0</v>
      </c>
      <c r="BW51" s="396">
        <f t="shared" si="41"/>
        <v>0</v>
      </c>
      <c r="BX51" s="385">
        <f>'50.32'!F42</f>
        <v>0</v>
      </c>
      <c r="BY51" s="385">
        <f>'50.32'!G42</f>
        <v>0</v>
      </c>
      <c r="BZ51" s="317"/>
      <c r="CA51" s="301"/>
      <c r="CB51" s="318"/>
      <c r="CC51" s="341"/>
      <c r="CD51" s="341"/>
      <c r="CE51" s="341"/>
      <c r="CF51" s="383">
        <f t="shared" si="42"/>
        <v>1895</v>
      </c>
      <c r="CG51" s="396">
        <f t="shared" si="43"/>
        <v>0</v>
      </c>
      <c r="CH51" s="385">
        <f>'50.35'!C42</f>
        <v>0</v>
      </c>
      <c r="CI51" s="385">
        <f>'50.35'!D42</f>
        <v>0</v>
      </c>
      <c r="CJ51" s="396">
        <f t="shared" si="44"/>
        <v>0</v>
      </c>
      <c r="CK51" s="385">
        <f>'50.35'!F42</f>
        <v>0</v>
      </c>
      <c r="CL51" s="385">
        <f>'50.35'!G42</f>
        <v>0</v>
      </c>
      <c r="CM51" s="317"/>
      <c r="CN51" s="301"/>
      <c r="CO51" s="318"/>
      <c r="CP51" s="341"/>
      <c r="CQ51" s="341"/>
      <c r="CR51" s="341"/>
      <c r="CS51" s="383">
        <f t="shared" si="45"/>
        <v>1895</v>
      </c>
      <c r="CT51" s="396">
        <f t="shared" si="46"/>
        <v>0</v>
      </c>
      <c r="CU51" s="385">
        <f>'50.34'!C42</f>
        <v>0</v>
      </c>
      <c r="CV51" s="385">
        <f>'50.34'!D42</f>
        <v>0</v>
      </c>
      <c r="CW51" s="396">
        <f t="shared" si="47"/>
        <v>0</v>
      </c>
      <c r="CX51" s="385">
        <f>'50.34'!F42</f>
        <v>0</v>
      </c>
      <c r="CY51" s="385">
        <f>'50.34'!G42</f>
        <v>0</v>
      </c>
      <c r="CZ51" s="317"/>
      <c r="DA51" s="301"/>
    </row>
    <row r="52" spans="1:105" ht="14">
      <c r="A52" s="301"/>
      <c r="B52" s="318"/>
      <c r="C52" s="341"/>
      <c r="D52" s="341"/>
      <c r="E52" s="341"/>
      <c r="F52" s="383">
        <f t="shared" si="26"/>
        <v>1894</v>
      </c>
      <c r="G52" s="384">
        <f t="shared" si="25"/>
        <v>0</v>
      </c>
      <c r="H52" s="384">
        <f t="shared" si="25"/>
        <v>0</v>
      </c>
      <c r="I52" s="384">
        <f t="shared" si="25"/>
        <v>0</v>
      </c>
      <c r="J52" s="384">
        <f t="shared" si="25"/>
        <v>0</v>
      </c>
      <c r="K52" s="384">
        <f t="shared" si="25"/>
        <v>0</v>
      </c>
      <c r="L52" s="384">
        <f t="shared" si="25"/>
        <v>0</v>
      </c>
      <c r="M52" s="373"/>
      <c r="N52" s="374"/>
      <c r="O52" s="318"/>
      <c r="P52" s="341"/>
      <c r="Q52" s="341"/>
      <c r="R52" s="341"/>
      <c r="S52" s="383">
        <f t="shared" si="27"/>
        <v>1894</v>
      </c>
      <c r="T52" s="396">
        <f t="shared" si="28"/>
        <v>0</v>
      </c>
      <c r="U52" s="385">
        <f>'50.33'!C63</f>
        <v>0</v>
      </c>
      <c r="V52" s="385">
        <f>'50.33'!D63</f>
        <v>0</v>
      </c>
      <c r="W52" s="396">
        <f t="shared" si="29"/>
        <v>0</v>
      </c>
      <c r="X52" s="385">
        <f>'50.33'!F63</f>
        <v>0</v>
      </c>
      <c r="Y52" s="385">
        <f>'50.33'!G63</f>
        <v>0</v>
      </c>
      <c r="Z52" s="375"/>
      <c r="AA52" s="376"/>
      <c r="AB52" s="318"/>
      <c r="AC52" s="341"/>
      <c r="AD52" s="341"/>
      <c r="AE52" s="341"/>
      <c r="AF52" s="383">
        <f t="shared" si="30"/>
        <v>1894</v>
      </c>
      <c r="AG52" s="396">
        <f t="shared" si="31"/>
        <v>0</v>
      </c>
      <c r="AH52" s="385">
        <f>'50.36'!C43</f>
        <v>0</v>
      </c>
      <c r="AI52" s="385">
        <f>'50.36'!D43</f>
        <v>0</v>
      </c>
      <c r="AJ52" s="396">
        <f t="shared" si="32"/>
        <v>0</v>
      </c>
      <c r="AK52" s="385">
        <f>'50.36'!F43</f>
        <v>0</v>
      </c>
      <c r="AL52" s="385">
        <f>'50.36'!G43</f>
        <v>0</v>
      </c>
      <c r="AM52" s="375"/>
      <c r="AN52" s="376"/>
      <c r="AO52" s="318"/>
      <c r="AP52" s="341"/>
      <c r="AQ52" s="341"/>
      <c r="AR52" s="341"/>
      <c r="AS52" s="383">
        <f t="shared" si="33"/>
        <v>1894</v>
      </c>
      <c r="AT52" s="396">
        <f t="shared" si="34"/>
        <v>0</v>
      </c>
      <c r="AU52" s="385">
        <f>'50.31'!C43</f>
        <v>0</v>
      </c>
      <c r="AV52" s="385">
        <f>'50.31'!D43</f>
        <v>0</v>
      </c>
      <c r="AW52" s="396">
        <f t="shared" si="35"/>
        <v>0</v>
      </c>
      <c r="AX52" s="385">
        <f>'50.31'!F43</f>
        <v>0</v>
      </c>
      <c r="AY52" s="385">
        <f>'50.31'!G43</f>
        <v>0</v>
      </c>
      <c r="AZ52" s="375"/>
      <c r="BA52" s="376"/>
      <c r="BB52" s="318"/>
      <c r="BC52" s="341"/>
      <c r="BD52" s="341"/>
      <c r="BE52" s="341"/>
      <c r="BF52" s="383">
        <f t="shared" si="36"/>
        <v>1894</v>
      </c>
      <c r="BG52" s="396">
        <f t="shared" si="37"/>
        <v>0</v>
      </c>
      <c r="BH52" s="385">
        <f>'50.37'!C43</f>
        <v>0</v>
      </c>
      <c r="BI52" s="385">
        <f>'50.37'!D43</f>
        <v>0</v>
      </c>
      <c r="BJ52" s="396">
        <f t="shared" si="38"/>
        <v>0</v>
      </c>
      <c r="BK52" s="385">
        <f>'50.37'!F43</f>
        <v>0</v>
      </c>
      <c r="BL52" s="385">
        <f>'50.37'!G43</f>
        <v>0</v>
      </c>
      <c r="BM52" s="317"/>
      <c r="BN52" s="301"/>
      <c r="BO52" s="318"/>
      <c r="BP52" s="341"/>
      <c r="BQ52" s="341"/>
      <c r="BR52" s="341"/>
      <c r="BS52" s="383">
        <f t="shared" si="39"/>
        <v>1894</v>
      </c>
      <c r="BT52" s="396">
        <f t="shared" si="40"/>
        <v>0</v>
      </c>
      <c r="BU52" s="385">
        <f>'50.32'!C43</f>
        <v>0</v>
      </c>
      <c r="BV52" s="385">
        <f>'50.32'!D43</f>
        <v>0</v>
      </c>
      <c r="BW52" s="396">
        <f t="shared" si="41"/>
        <v>0</v>
      </c>
      <c r="BX52" s="385">
        <f>'50.32'!F43</f>
        <v>0</v>
      </c>
      <c r="BY52" s="385">
        <f>'50.32'!G43</f>
        <v>0</v>
      </c>
      <c r="BZ52" s="317"/>
      <c r="CA52" s="301"/>
      <c r="CB52" s="318"/>
      <c r="CC52" s="341"/>
      <c r="CD52" s="341"/>
      <c r="CE52" s="341"/>
      <c r="CF52" s="383">
        <f t="shared" si="42"/>
        <v>1894</v>
      </c>
      <c r="CG52" s="396">
        <f t="shared" si="43"/>
        <v>0</v>
      </c>
      <c r="CH52" s="385">
        <f>'50.35'!C43</f>
        <v>0</v>
      </c>
      <c r="CI52" s="385">
        <f>'50.35'!D43</f>
        <v>0</v>
      </c>
      <c r="CJ52" s="396">
        <f t="shared" si="44"/>
        <v>0</v>
      </c>
      <c r="CK52" s="385">
        <f>'50.35'!F43</f>
        <v>0</v>
      </c>
      <c r="CL52" s="385">
        <f>'50.35'!G43</f>
        <v>0</v>
      </c>
      <c r="CM52" s="317"/>
      <c r="CN52" s="301"/>
      <c r="CO52" s="318"/>
      <c r="CP52" s="341"/>
      <c r="CQ52" s="341"/>
      <c r="CR52" s="341"/>
      <c r="CS52" s="383">
        <f t="shared" si="45"/>
        <v>1894</v>
      </c>
      <c r="CT52" s="396">
        <f t="shared" si="46"/>
        <v>0</v>
      </c>
      <c r="CU52" s="385">
        <f>'50.34'!C43</f>
        <v>0</v>
      </c>
      <c r="CV52" s="385">
        <f>'50.34'!D43</f>
        <v>0</v>
      </c>
      <c r="CW52" s="396">
        <f t="shared" si="47"/>
        <v>0</v>
      </c>
      <c r="CX52" s="385">
        <f>'50.34'!F43</f>
        <v>0</v>
      </c>
      <c r="CY52" s="385">
        <f>'50.34'!G43</f>
        <v>0</v>
      </c>
      <c r="CZ52" s="317"/>
      <c r="DA52" s="301"/>
    </row>
    <row r="53" spans="1:105" ht="14">
      <c r="A53" s="301"/>
      <c r="B53" s="318"/>
      <c r="C53" s="341"/>
      <c r="D53" s="341"/>
      <c r="E53" s="341"/>
      <c r="F53" s="383">
        <f t="shared" si="26"/>
        <v>1893</v>
      </c>
      <c r="G53" s="384">
        <f t="shared" si="25"/>
        <v>0</v>
      </c>
      <c r="H53" s="384">
        <f t="shared" si="25"/>
        <v>0</v>
      </c>
      <c r="I53" s="384">
        <f t="shared" si="25"/>
        <v>0</v>
      </c>
      <c r="J53" s="384">
        <f t="shared" si="25"/>
        <v>0</v>
      </c>
      <c r="K53" s="384">
        <f t="shared" si="25"/>
        <v>0</v>
      </c>
      <c r="L53" s="384">
        <f t="shared" si="25"/>
        <v>0</v>
      </c>
      <c r="M53" s="373"/>
      <c r="N53" s="374"/>
      <c r="O53" s="318"/>
      <c r="P53" s="341"/>
      <c r="Q53" s="341"/>
      <c r="R53" s="341"/>
      <c r="S53" s="383">
        <f t="shared" si="27"/>
        <v>1893</v>
      </c>
      <c r="T53" s="396">
        <f t="shared" si="28"/>
        <v>0</v>
      </c>
      <c r="U53" s="385">
        <f>'50.33'!C64</f>
        <v>0</v>
      </c>
      <c r="V53" s="385">
        <f>'50.33'!D64</f>
        <v>0</v>
      </c>
      <c r="W53" s="396">
        <f t="shared" si="29"/>
        <v>0</v>
      </c>
      <c r="X53" s="385">
        <f>'50.33'!F64</f>
        <v>0</v>
      </c>
      <c r="Y53" s="385">
        <f>'50.33'!G64</f>
        <v>0</v>
      </c>
      <c r="Z53" s="375"/>
      <c r="AA53" s="376"/>
      <c r="AB53" s="318"/>
      <c r="AC53" s="341"/>
      <c r="AD53" s="341"/>
      <c r="AE53" s="341"/>
      <c r="AF53" s="383">
        <f t="shared" si="30"/>
        <v>1893</v>
      </c>
      <c r="AG53" s="396">
        <f t="shared" si="31"/>
        <v>0</v>
      </c>
      <c r="AH53" s="385">
        <f>'50.36'!C44</f>
        <v>0</v>
      </c>
      <c r="AI53" s="385">
        <f>'50.36'!D44</f>
        <v>0</v>
      </c>
      <c r="AJ53" s="396">
        <f t="shared" si="32"/>
        <v>0</v>
      </c>
      <c r="AK53" s="385">
        <f>'50.36'!F44</f>
        <v>0</v>
      </c>
      <c r="AL53" s="385">
        <f>'50.36'!G44</f>
        <v>0</v>
      </c>
      <c r="AM53" s="375"/>
      <c r="AN53" s="376"/>
      <c r="AO53" s="318"/>
      <c r="AP53" s="341"/>
      <c r="AQ53" s="341"/>
      <c r="AR53" s="341"/>
      <c r="AS53" s="383">
        <f t="shared" si="33"/>
        <v>1893</v>
      </c>
      <c r="AT53" s="396">
        <f t="shared" si="34"/>
        <v>0</v>
      </c>
      <c r="AU53" s="385">
        <f>'50.31'!C44</f>
        <v>0</v>
      </c>
      <c r="AV53" s="385">
        <f>'50.31'!D44</f>
        <v>0</v>
      </c>
      <c r="AW53" s="396">
        <f t="shared" si="35"/>
        <v>0</v>
      </c>
      <c r="AX53" s="385">
        <f>'50.31'!F44</f>
        <v>0</v>
      </c>
      <c r="AY53" s="385">
        <f>'50.31'!G44</f>
        <v>0</v>
      </c>
      <c r="AZ53" s="375"/>
      <c r="BA53" s="376"/>
      <c r="BB53" s="318"/>
      <c r="BC53" s="341"/>
      <c r="BD53" s="341"/>
      <c r="BE53" s="341"/>
      <c r="BF53" s="383">
        <f t="shared" si="36"/>
        <v>1893</v>
      </c>
      <c r="BG53" s="396">
        <f t="shared" si="37"/>
        <v>0</v>
      </c>
      <c r="BH53" s="385">
        <f>'50.37'!C44</f>
        <v>0</v>
      </c>
      <c r="BI53" s="385">
        <f>'50.37'!D44</f>
        <v>0</v>
      </c>
      <c r="BJ53" s="396">
        <f t="shared" si="38"/>
        <v>0</v>
      </c>
      <c r="BK53" s="385">
        <f>'50.37'!F44</f>
        <v>0</v>
      </c>
      <c r="BL53" s="385">
        <f>'50.37'!G44</f>
        <v>0</v>
      </c>
      <c r="BM53" s="317"/>
      <c r="BN53" s="301"/>
      <c r="BO53" s="318"/>
      <c r="BP53" s="341"/>
      <c r="BQ53" s="341"/>
      <c r="BR53" s="341"/>
      <c r="BS53" s="383">
        <f t="shared" si="39"/>
        <v>1893</v>
      </c>
      <c r="BT53" s="396">
        <f t="shared" si="40"/>
        <v>0</v>
      </c>
      <c r="BU53" s="385">
        <f>'50.32'!C44</f>
        <v>0</v>
      </c>
      <c r="BV53" s="385">
        <f>'50.32'!D44</f>
        <v>0</v>
      </c>
      <c r="BW53" s="396">
        <f t="shared" si="41"/>
        <v>0</v>
      </c>
      <c r="BX53" s="385">
        <f>'50.32'!F44</f>
        <v>0</v>
      </c>
      <c r="BY53" s="385">
        <f>'50.32'!G44</f>
        <v>0</v>
      </c>
      <c r="BZ53" s="317"/>
      <c r="CA53" s="301"/>
      <c r="CB53" s="318"/>
      <c r="CC53" s="341"/>
      <c r="CD53" s="341"/>
      <c r="CE53" s="341"/>
      <c r="CF53" s="383">
        <f t="shared" si="42"/>
        <v>1893</v>
      </c>
      <c r="CG53" s="396">
        <f t="shared" si="43"/>
        <v>0</v>
      </c>
      <c r="CH53" s="385">
        <f>'50.35'!C44</f>
        <v>0</v>
      </c>
      <c r="CI53" s="385">
        <f>'50.35'!D44</f>
        <v>0</v>
      </c>
      <c r="CJ53" s="396">
        <f t="shared" si="44"/>
        <v>0</v>
      </c>
      <c r="CK53" s="385">
        <f>'50.35'!F44</f>
        <v>0</v>
      </c>
      <c r="CL53" s="385">
        <f>'50.35'!G44</f>
        <v>0</v>
      </c>
      <c r="CM53" s="317"/>
      <c r="CN53" s="301"/>
      <c r="CO53" s="318"/>
      <c r="CP53" s="341"/>
      <c r="CQ53" s="341"/>
      <c r="CR53" s="341"/>
      <c r="CS53" s="383">
        <f t="shared" si="45"/>
        <v>1893</v>
      </c>
      <c r="CT53" s="396">
        <f t="shared" si="46"/>
        <v>0</v>
      </c>
      <c r="CU53" s="385">
        <f>'50.34'!C44</f>
        <v>0</v>
      </c>
      <c r="CV53" s="385">
        <f>'50.34'!D44</f>
        <v>0</v>
      </c>
      <c r="CW53" s="396">
        <f t="shared" si="47"/>
        <v>0</v>
      </c>
      <c r="CX53" s="385">
        <f>'50.34'!F44</f>
        <v>0</v>
      </c>
      <c r="CY53" s="385">
        <f>'50.34'!G44</f>
        <v>0</v>
      </c>
      <c r="CZ53" s="317"/>
      <c r="DA53" s="301"/>
    </row>
    <row r="54" spans="1:105" ht="14">
      <c r="A54" s="301"/>
      <c r="B54" s="318"/>
      <c r="C54" s="341"/>
      <c r="D54" s="341"/>
      <c r="E54" s="341"/>
      <c r="F54" s="383">
        <f t="shared" si="26"/>
        <v>1892</v>
      </c>
      <c r="G54" s="384">
        <f t="shared" si="25"/>
        <v>0</v>
      </c>
      <c r="H54" s="384">
        <f t="shared" si="25"/>
        <v>0</v>
      </c>
      <c r="I54" s="384">
        <f t="shared" si="25"/>
        <v>0</v>
      </c>
      <c r="J54" s="384">
        <f t="shared" si="25"/>
        <v>0</v>
      </c>
      <c r="K54" s="384">
        <f t="shared" si="25"/>
        <v>0</v>
      </c>
      <c r="L54" s="384">
        <f t="shared" si="25"/>
        <v>0</v>
      </c>
      <c r="M54" s="373"/>
      <c r="N54" s="374"/>
      <c r="O54" s="318"/>
      <c r="P54" s="341"/>
      <c r="Q54" s="341"/>
      <c r="R54" s="341"/>
      <c r="S54" s="383">
        <f t="shared" si="27"/>
        <v>1892</v>
      </c>
      <c r="T54" s="396">
        <f t="shared" si="28"/>
        <v>0</v>
      </c>
      <c r="U54" s="385">
        <f>'50.33'!C65</f>
        <v>0</v>
      </c>
      <c r="V54" s="385">
        <f>'50.33'!D65</f>
        <v>0</v>
      </c>
      <c r="W54" s="396">
        <f t="shared" si="29"/>
        <v>0</v>
      </c>
      <c r="X54" s="385">
        <f>'50.33'!F65</f>
        <v>0</v>
      </c>
      <c r="Y54" s="385">
        <f>'50.33'!G65</f>
        <v>0</v>
      </c>
      <c r="Z54" s="375"/>
      <c r="AA54" s="376"/>
      <c r="AB54" s="318"/>
      <c r="AC54" s="341"/>
      <c r="AD54" s="341"/>
      <c r="AE54" s="341"/>
      <c r="AF54" s="383">
        <f t="shared" si="30"/>
        <v>1892</v>
      </c>
      <c r="AG54" s="396">
        <f t="shared" si="31"/>
        <v>0</v>
      </c>
      <c r="AH54" s="385">
        <f>'50.36'!C45</f>
        <v>0</v>
      </c>
      <c r="AI54" s="385">
        <f>'50.36'!D45</f>
        <v>0</v>
      </c>
      <c r="AJ54" s="396">
        <f t="shared" si="32"/>
        <v>0</v>
      </c>
      <c r="AK54" s="385">
        <f>'50.36'!F45</f>
        <v>0</v>
      </c>
      <c r="AL54" s="385">
        <f>'50.36'!G45</f>
        <v>0</v>
      </c>
      <c r="AM54" s="375"/>
      <c r="AN54" s="376"/>
      <c r="AO54" s="318"/>
      <c r="AP54" s="341"/>
      <c r="AQ54" s="341"/>
      <c r="AR54" s="341"/>
      <c r="AS54" s="383">
        <f t="shared" si="33"/>
        <v>1892</v>
      </c>
      <c r="AT54" s="396">
        <f t="shared" si="34"/>
        <v>0</v>
      </c>
      <c r="AU54" s="385">
        <f>'50.31'!C45</f>
        <v>0</v>
      </c>
      <c r="AV54" s="385">
        <f>'50.31'!D45</f>
        <v>0</v>
      </c>
      <c r="AW54" s="396">
        <f t="shared" si="35"/>
        <v>0</v>
      </c>
      <c r="AX54" s="385">
        <f>'50.31'!F45</f>
        <v>0</v>
      </c>
      <c r="AY54" s="385">
        <f>'50.31'!G45</f>
        <v>0</v>
      </c>
      <c r="AZ54" s="375"/>
      <c r="BA54" s="376"/>
      <c r="BB54" s="318"/>
      <c r="BC54" s="341"/>
      <c r="BD54" s="341"/>
      <c r="BE54" s="341"/>
      <c r="BF54" s="383">
        <f t="shared" si="36"/>
        <v>1892</v>
      </c>
      <c r="BG54" s="396">
        <f t="shared" si="37"/>
        <v>0</v>
      </c>
      <c r="BH54" s="385">
        <f>'50.37'!C45</f>
        <v>0</v>
      </c>
      <c r="BI54" s="385">
        <f>'50.37'!D45</f>
        <v>0</v>
      </c>
      <c r="BJ54" s="396">
        <f t="shared" si="38"/>
        <v>0</v>
      </c>
      <c r="BK54" s="385">
        <f>'50.37'!F45</f>
        <v>0</v>
      </c>
      <c r="BL54" s="385">
        <f>'50.37'!G45</f>
        <v>0</v>
      </c>
      <c r="BM54" s="317"/>
      <c r="BN54" s="301"/>
      <c r="BO54" s="318"/>
      <c r="BP54" s="341"/>
      <c r="BQ54" s="341"/>
      <c r="BR54" s="341"/>
      <c r="BS54" s="383">
        <f t="shared" si="39"/>
        <v>1892</v>
      </c>
      <c r="BT54" s="396">
        <f t="shared" si="40"/>
        <v>0</v>
      </c>
      <c r="BU54" s="385">
        <f>'50.32'!C45</f>
        <v>0</v>
      </c>
      <c r="BV54" s="385">
        <f>'50.32'!D45</f>
        <v>0</v>
      </c>
      <c r="BW54" s="396">
        <f t="shared" si="41"/>
        <v>0</v>
      </c>
      <c r="BX54" s="385">
        <f>'50.32'!F45</f>
        <v>0</v>
      </c>
      <c r="BY54" s="385">
        <f>'50.32'!G45</f>
        <v>0</v>
      </c>
      <c r="BZ54" s="317"/>
      <c r="CA54" s="301"/>
      <c r="CB54" s="318"/>
      <c r="CC54" s="341"/>
      <c r="CD54" s="341"/>
      <c r="CE54" s="341"/>
      <c r="CF54" s="383">
        <f t="shared" si="42"/>
        <v>1892</v>
      </c>
      <c r="CG54" s="396">
        <f t="shared" si="43"/>
        <v>0</v>
      </c>
      <c r="CH54" s="385">
        <f>'50.35'!C45</f>
        <v>0</v>
      </c>
      <c r="CI54" s="385">
        <f>'50.35'!D45</f>
        <v>0</v>
      </c>
      <c r="CJ54" s="396">
        <f t="shared" si="44"/>
        <v>0</v>
      </c>
      <c r="CK54" s="385">
        <f>'50.35'!F45</f>
        <v>0</v>
      </c>
      <c r="CL54" s="385">
        <f>'50.35'!G45</f>
        <v>0</v>
      </c>
      <c r="CM54" s="317"/>
      <c r="CN54" s="301"/>
      <c r="CO54" s="318"/>
      <c r="CP54" s="341"/>
      <c r="CQ54" s="341"/>
      <c r="CR54" s="341"/>
      <c r="CS54" s="383">
        <f t="shared" si="45"/>
        <v>1892</v>
      </c>
      <c r="CT54" s="396">
        <f t="shared" si="46"/>
        <v>0</v>
      </c>
      <c r="CU54" s="385">
        <f>'50.34'!C45</f>
        <v>0</v>
      </c>
      <c r="CV54" s="385">
        <f>'50.34'!D45</f>
        <v>0</v>
      </c>
      <c r="CW54" s="396">
        <f t="shared" si="47"/>
        <v>0</v>
      </c>
      <c r="CX54" s="385">
        <f>'50.34'!F45</f>
        <v>0</v>
      </c>
      <c r="CY54" s="385">
        <f>'50.34'!G45</f>
        <v>0</v>
      </c>
      <c r="CZ54" s="317"/>
      <c r="DA54" s="301"/>
    </row>
    <row r="55" spans="1:105" ht="14">
      <c r="A55" s="301"/>
      <c r="B55" s="318"/>
      <c r="C55" s="341"/>
      <c r="D55" s="341"/>
      <c r="E55" s="341"/>
      <c r="F55" s="383">
        <f t="shared" si="26"/>
        <v>1891</v>
      </c>
      <c r="G55" s="384">
        <f t="shared" si="25"/>
        <v>0</v>
      </c>
      <c r="H55" s="384">
        <f t="shared" si="25"/>
        <v>0</v>
      </c>
      <c r="I55" s="384">
        <f t="shared" si="25"/>
        <v>0</v>
      </c>
      <c r="J55" s="384">
        <f t="shared" si="25"/>
        <v>0</v>
      </c>
      <c r="K55" s="384">
        <f t="shared" si="25"/>
        <v>0</v>
      </c>
      <c r="L55" s="384">
        <f t="shared" si="25"/>
        <v>0</v>
      </c>
      <c r="M55" s="373"/>
      <c r="N55" s="374"/>
      <c r="O55" s="318"/>
      <c r="P55" s="341"/>
      <c r="Q55" s="341"/>
      <c r="R55" s="341"/>
      <c r="S55" s="383">
        <f t="shared" si="27"/>
        <v>1891</v>
      </c>
      <c r="T55" s="396">
        <f t="shared" si="28"/>
        <v>0</v>
      </c>
      <c r="U55" s="385">
        <f>'50.33'!C66</f>
        <v>0</v>
      </c>
      <c r="V55" s="385">
        <f>'50.33'!D66</f>
        <v>0</v>
      </c>
      <c r="W55" s="396">
        <f t="shared" si="29"/>
        <v>0</v>
      </c>
      <c r="X55" s="385">
        <f>'50.33'!F66</f>
        <v>0</v>
      </c>
      <c r="Y55" s="385">
        <f>'50.33'!G66</f>
        <v>0</v>
      </c>
      <c r="Z55" s="375"/>
      <c r="AA55" s="376"/>
      <c r="AB55" s="318"/>
      <c r="AC55" s="341"/>
      <c r="AD55" s="341"/>
      <c r="AE55" s="341"/>
      <c r="AF55" s="383">
        <f t="shared" si="30"/>
        <v>1891</v>
      </c>
      <c r="AG55" s="396">
        <f t="shared" si="31"/>
        <v>0</v>
      </c>
      <c r="AH55" s="385">
        <f>'50.36'!C46</f>
        <v>0</v>
      </c>
      <c r="AI55" s="385">
        <f>'50.36'!D46</f>
        <v>0</v>
      </c>
      <c r="AJ55" s="396">
        <f t="shared" si="32"/>
        <v>0</v>
      </c>
      <c r="AK55" s="385">
        <f>'50.36'!F46</f>
        <v>0</v>
      </c>
      <c r="AL55" s="385">
        <f>'50.36'!G46</f>
        <v>0</v>
      </c>
      <c r="AM55" s="375"/>
      <c r="AN55" s="376"/>
      <c r="AO55" s="318"/>
      <c r="AP55" s="341"/>
      <c r="AQ55" s="341"/>
      <c r="AR55" s="341"/>
      <c r="AS55" s="383">
        <f t="shared" si="33"/>
        <v>1891</v>
      </c>
      <c r="AT55" s="396">
        <f t="shared" si="34"/>
        <v>0</v>
      </c>
      <c r="AU55" s="385">
        <f>'50.31'!C46</f>
        <v>0</v>
      </c>
      <c r="AV55" s="385">
        <f>'50.31'!D46</f>
        <v>0</v>
      </c>
      <c r="AW55" s="396">
        <f t="shared" si="35"/>
        <v>0</v>
      </c>
      <c r="AX55" s="385">
        <f>'50.31'!F46</f>
        <v>0</v>
      </c>
      <c r="AY55" s="385">
        <f>'50.31'!G46</f>
        <v>0</v>
      </c>
      <c r="AZ55" s="375"/>
      <c r="BA55" s="376"/>
      <c r="BB55" s="318"/>
      <c r="BC55" s="341"/>
      <c r="BD55" s="341"/>
      <c r="BE55" s="341"/>
      <c r="BF55" s="383">
        <f t="shared" si="36"/>
        <v>1891</v>
      </c>
      <c r="BG55" s="396">
        <f t="shared" si="37"/>
        <v>0</v>
      </c>
      <c r="BH55" s="385">
        <f>'50.37'!C46</f>
        <v>0</v>
      </c>
      <c r="BI55" s="385">
        <f>'50.37'!D46</f>
        <v>0</v>
      </c>
      <c r="BJ55" s="396">
        <f t="shared" si="38"/>
        <v>0</v>
      </c>
      <c r="BK55" s="385">
        <f>'50.37'!F46</f>
        <v>0</v>
      </c>
      <c r="BL55" s="385">
        <f>'50.37'!G46</f>
        <v>0</v>
      </c>
      <c r="BM55" s="317"/>
      <c r="BN55" s="301"/>
      <c r="BO55" s="318"/>
      <c r="BP55" s="341"/>
      <c r="BQ55" s="341"/>
      <c r="BR55" s="341"/>
      <c r="BS55" s="383">
        <f t="shared" si="39"/>
        <v>1891</v>
      </c>
      <c r="BT55" s="396">
        <f t="shared" si="40"/>
        <v>0</v>
      </c>
      <c r="BU55" s="385">
        <f>'50.32'!C46</f>
        <v>0</v>
      </c>
      <c r="BV55" s="385">
        <f>'50.32'!D46</f>
        <v>0</v>
      </c>
      <c r="BW55" s="396">
        <f t="shared" si="41"/>
        <v>0</v>
      </c>
      <c r="BX55" s="385">
        <f>'50.32'!F46</f>
        <v>0</v>
      </c>
      <c r="BY55" s="385">
        <f>'50.32'!G46</f>
        <v>0</v>
      </c>
      <c r="BZ55" s="317"/>
      <c r="CA55" s="301"/>
      <c r="CB55" s="318"/>
      <c r="CC55" s="341"/>
      <c r="CD55" s="341"/>
      <c r="CE55" s="341"/>
      <c r="CF55" s="383">
        <f t="shared" si="42"/>
        <v>1891</v>
      </c>
      <c r="CG55" s="396">
        <f t="shared" si="43"/>
        <v>0</v>
      </c>
      <c r="CH55" s="385">
        <f>'50.35'!C46</f>
        <v>0</v>
      </c>
      <c r="CI55" s="385">
        <f>'50.35'!D46</f>
        <v>0</v>
      </c>
      <c r="CJ55" s="396">
        <f t="shared" si="44"/>
        <v>0</v>
      </c>
      <c r="CK55" s="385">
        <f>'50.35'!F46</f>
        <v>0</v>
      </c>
      <c r="CL55" s="385">
        <f>'50.35'!G46</f>
        <v>0</v>
      </c>
      <c r="CM55" s="317"/>
      <c r="CN55" s="301"/>
      <c r="CO55" s="318"/>
      <c r="CP55" s="341"/>
      <c r="CQ55" s="341"/>
      <c r="CR55" s="341"/>
      <c r="CS55" s="383">
        <f t="shared" si="45"/>
        <v>1891</v>
      </c>
      <c r="CT55" s="396">
        <f t="shared" si="46"/>
        <v>0</v>
      </c>
      <c r="CU55" s="385">
        <f>'50.34'!C46</f>
        <v>0</v>
      </c>
      <c r="CV55" s="385">
        <f>'50.34'!D46</f>
        <v>0</v>
      </c>
      <c r="CW55" s="396">
        <f t="shared" si="47"/>
        <v>0</v>
      </c>
      <c r="CX55" s="385">
        <f>'50.34'!F46</f>
        <v>0</v>
      </c>
      <c r="CY55" s="385">
        <f>'50.34'!G46</f>
        <v>0</v>
      </c>
      <c r="CZ55" s="317"/>
      <c r="DA55" s="301"/>
    </row>
    <row r="56" spans="1:105" ht="14">
      <c r="A56" s="301"/>
      <c r="B56" s="318"/>
      <c r="C56" s="341"/>
      <c r="D56" s="341"/>
      <c r="E56" s="341"/>
      <c r="F56" s="361" t="str">
        <f>CONCATENATE(F55-1," &amp; prior")</f>
        <v>1890 &amp; prior</v>
      </c>
      <c r="G56" s="384">
        <f t="shared" si="25"/>
        <v>0</v>
      </c>
      <c r="H56" s="384">
        <f t="shared" si="25"/>
        <v>0</v>
      </c>
      <c r="I56" s="384">
        <f t="shared" si="25"/>
        <v>0</v>
      </c>
      <c r="J56" s="384">
        <f t="shared" si="25"/>
        <v>0</v>
      </c>
      <c r="K56" s="384">
        <f t="shared" si="25"/>
        <v>0</v>
      </c>
      <c r="L56" s="384">
        <f t="shared" si="25"/>
        <v>0</v>
      </c>
      <c r="M56" s="373"/>
      <c r="N56" s="374"/>
      <c r="O56" s="318"/>
      <c r="P56" s="341"/>
      <c r="Q56" s="341"/>
      <c r="R56" s="341"/>
      <c r="S56" s="361" t="str">
        <f>CONCATENATE(S55-1," &amp; prior")</f>
        <v>1890 &amp; prior</v>
      </c>
      <c r="T56" s="396">
        <f t="shared" si="28"/>
        <v>0</v>
      </c>
      <c r="U56" s="385">
        <f>'50.33'!C67</f>
        <v>0</v>
      </c>
      <c r="V56" s="385">
        <f>'50.33'!D67</f>
        <v>0</v>
      </c>
      <c r="W56" s="396">
        <f t="shared" si="29"/>
        <v>0</v>
      </c>
      <c r="X56" s="385">
        <f>'50.33'!F67</f>
        <v>0</v>
      </c>
      <c r="Y56" s="385">
        <f>'50.33'!G67</f>
        <v>0</v>
      </c>
      <c r="Z56" s="375"/>
      <c r="AA56" s="376"/>
      <c r="AB56" s="318"/>
      <c r="AC56" s="341"/>
      <c r="AD56" s="341"/>
      <c r="AE56" s="341"/>
      <c r="AF56" s="361" t="str">
        <f>CONCATENATE(AF55-1," &amp; prior")</f>
        <v>1890 &amp; prior</v>
      </c>
      <c r="AG56" s="396">
        <f t="shared" si="31"/>
        <v>0</v>
      </c>
      <c r="AH56" s="385">
        <f>'50.36'!C47</f>
        <v>0</v>
      </c>
      <c r="AI56" s="385">
        <f>'50.36'!D47</f>
        <v>0</v>
      </c>
      <c r="AJ56" s="396">
        <f t="shared" si="32"/>
        <v>0</v>
      </c>
      <c r="AK56" s="385">
        <f>'50.36'!F47</f>
        <v>0</v>
      </c>
      <c r="AL56" s="385">
        <f>'50.36'!G47</f>
        <v>0</v>
      </c>
      <c r="AM56" s="375"/>
      <c r="AN56" s="376"/>
      <c r="AO56" s="318"/>
      <c r="AP56" s="341"/>
      <c r="AQ56" s="341"/>
      <c r="AR56" s="341"/>
      <c r="AS56" s="361" t="str">
        <f>CONCATENATE(AS55-1," &amp; prior")</f>
        <v>1890 &amp; prior</v>
      </c>
      <c r="AT56" s="396">
        <f t="shared" si="34"/>
        <v>0</v>
      </c>
      <c r="AU56" s="385">
        <f>'50.31'!C47</f>
        <v>0</v>
      </c>
      <c r="AV56" s="385">
        <f>'50.31'!D47</f>
        <v>0</v>
      </c>
      <c r="AW56" s="396">
        <f t="shared" si="35"/>
        <v>0</v>
      </c>
      <c r="AX56" s="385">
        <f>'50.31'!F47</f>
        <v>0</v>
      </c>
      <c r="AY56" s="385">
        <f>'50.31'!G47</f>
        <v>0</v>
      </c>
      <c r="AZ56" s="375"/>
      <c r="BA56" s="376"/>
      <c r="BB56" s="318"/>
      <c r="BC56" s="341"/>
      <c r="BD56" s="341"/>
      <c r="BE56" s="341"/>
      <c r="BF56" s="361" t="str">
        <f>CONCATENATE(BF55-1," &amp; prior")</f>
        <v>1890 &amp; prior</v>
      </c>
      <c r="BG56" s="396">
        <f t="shared" si="37"/>
        <v>0</v>
      </c>
      <c r="BH56" s="385">
        <f>'50.37'!C47</f>
        <v>0</v>
      </c>
      <c r="BI56" s="385">
        <f>'50.37'!D47</f>
        <v>0</v>
      </c>
      <c r="BJ56" s="396">
        <f t="shared" si="38"/>
        <v>0</v>
      </c>
      <c r="BK56" s="385">
        <f>'50.37'!F47</f>
        <v>0</v>
      </c>
      <c r="BL56" s="385">
        <f>'50.37'!G47</f>
        <v>0</v>
      </c>
      <c r="BM56" s="317"/>
      <c r="BN56" s="301"/>
      <c r="BO56" s="318"/>
      <c r="BP56" s="341"/>
      <c r="BQ56" s="341"/>
      <c r="BR56" s="341"/>
      <c r="BS56" s="361" t="str">
        <f>CONCATENATE(BS55-1," &amp; prior")</f>
        <v>1890 &amp; prior</v>
      </c>
      <c r="BT56" s="396">
        <f t="shared" si="40"/>
        <v>0</v>
      </c>
      <c r="BU56" s="385">
        <f>'50.32'!C47</f>
        <v>0</v>
      </c>
      <c r="BV56" s="385">
        <f>'50.32'!D47</f>
        <v>0</v>
      </c>
      <c r="BW56" s="396">
        <f t="shared" si="41"/>
        <v>0</v>
      </c>
      <c r="BX56" s="385">
        <f>'50.32'!F47</f>
        <v>0</v>
      </c>
      <c r="BY56" s="385">
        <f>'50.32'!G47</f>
        <v>0</v>
      </c>
      <c r="BZ56" s="317"/>
      <c r="CA56" s="301"/>
      <c r="CB56" s="318"/>
      <c r="CC56" s="341"/>
      <c r="CD56" s="341"/>
      <c r="CE56" s="341"/>
      <c r="CF56" s="361" t="str">
        <f>CONCATENATE(CF55-1," &amp; prior")</f>
        <v>1890 &amp; prior</v>
      </c>
      <c r="CG56" s="396">
        <f t="shared" si="43"/>
        <v>0</v>
      </c>
      <c r="CH56" s="385">
        <f>'50.35'!C47</f>
        <v>0</v>
      </c>
      <c r="CI56" s="385">
        <f>'50.35'!D47</f>
        <v>0</v>
      </c>
      <c r="CJ56" s="396">
        <f t="shared" si="44"/>
        <v>0</v>
      </c>
      <c r="CK56" s="385">
        <f>'50.35'!F47</f>
        <v>0</v>
      </c>
      <c r="CL56" s="385">
        <f>'50.35'!G47</f>
        <v>0</v>
      </c>
      <c r="CM56" s="317"/>
      <c r="CN56" s="301"/>
      <c r="CO56" s="318"/>
      <c r="CP56" s="341"/>
      <c r="CQ56" s="341"/>
      <c r="CR56" s="341"/>
      <c r="CS56" s="361" t="str">
        <f>CONCATENATE(CS55-1," &amp; prior")</f>
        <v>1890 &amp; prior</v>
      </c>
      <c r="CT56" s="396">
        <f t="shared" si="46"/>
        <v>0</v>
      </c>
      <c r="CU56" s="385">
        <f>'50.34'!C47</f>
        <v>0</v>
      </c>
      <c r="CV56" s="385">
        <f>'50.34'!D47</f>
        <v>0</v>
      </c>
      <c r="CW56" s="396">
        <f t="shared" si="47"/>
        <v>0</v>
      </c>
      <c r="CX56" s="385">
        <f>'50.34'!F47</f>
        <v>0</v>
      </c>
      <c r="CY56" s="385">
        <f>'50.34'!G47</f>
        <v>0</v>
      </c>
      <c r="CZ56" s="317"/>
      <c r="DA56" s="301"/>
    </row>
    <row r="57" spans="1:105" ht="14">
      <c r="A57" s="301"/>
      <c r="B57" s="318"/>
      <c r="C57" s="341"/>
      <c r="D57" s="341"/>
      <c r="E57" s="341"/>
      <c r="F57" s="361" t="s">
        <v>20</v>
      </c>
      <c r="G57" s="384">
        <f t="shared" si="25"/>
        <v>0</v>
      </c>
      <c r="H57" s="384">
        <f t="shared" si="25"/>
        <v>0</v>
      </c>
      <c r="I57" s="384">
        <f t="shared" si="25"/>
        <v>0</v>
      </c>
      <c r="J57" s="384">
        <f t="shared" si="25"/>
        <v>0</v>
      </c>
      <c r="K57" s="384">
        <f t="shared" si="25"/>
        <v>0</v>
      </c>
      <c r="L57" s="384">
        <f t="shared" si="25"/>
        <v>0</v>
      </c>
      <c r="M57" s="373"/>
      <c r="N57" s="374"/>
      <c r="O57" s="318"/>
      <c r="P57" s="341"/>
      <c r="Q57" s="341"/>
      <c r="R57" s="341"/>
      <c r="S57" s="361" t="s">
        <v>20</v>
      </c>
      <c r="T57" s="396">
        <f t="shared" si="28"/>
        <v>0</v>
      </c>
      <c r="U57" s="385">
        <f>'50.33'!C68</f>
        <v>0</v>
      </c>
      <c r="V57" s="385">
        <f>'50.33'!D68</f>
        <v>0</v>
      </c>
      <c r="W57" s="396">
        <f t="shared" si="29"/>
        <v>0</v>
      </c>
      <c r="X57" s="385">
        <f>'50.33'!F68</f>
        <v>0</v>
      </c>
      <c r="Y57" s="385">
        <f>'50.33'!G68</f>
        <v>0</v>
      </c>
      <c r="Z57" s="375"/>
      <c r="AA57" s="376"/>
      <c r="AB57" s="318"/>
      <c r="AC57" s="341"/>
      <c r="AD57" s="341"/>
      <c r="AE57" s="341"/>
      <c r="AF57" s="361" t="s">
        <v>20</v>
      </c>
      <c r="AG57" s="396">
        <f t="shared" si="31"/>
        <v>0</v>
      </c>
      <c r="AH57" s="385">
        <f>'50.36'!C48</f>
        <v>0</v>
      </c>
      <c r="AI57" s="385">
        <f>'50.36'!D48</f>
        <v>0</v>
      </c>
      <c r="AJ57" s="396">
        <f t="shared" si="32"/>
        <v>0</v>
      </c>
      <c r="AK57" s="385">
        <f>'50.36'!F48</f>
        <v>0</v>
      </c>
      <c r="AL57" s="385">
        <f>'50.36'!G48</f>
        <v>0</v>
      </c>
      <c r="AM57" s="375"/>
      <c r="AN57" s="376"/>
      <c r="AO57" s="318"/>
      <c r="AP57" s="341"/>
      <c r="AQ57" s="341"/>
      <c r="AR57" s="341"/>
      <c r="AS57" s="361" t="s">
        <v>20</v>
      </c>
      <c r="AT57" s="396">
        <f t="shared" si="34"/>
        <v>0</v>
      </c>
      <c r="AU57" s="385">
        <f>'50.31'!C48</f>
        <v>0</v>
      </c>
      <c r="AV57" s="385">
        <f>'50.31'!D48</f>
        <v>0</v>
      </c>
      <c r="AW57" s="396">
        <f t="shared" si="35"/>
        <v>0</v>
      </c>
      <c r="AX57" s="386">
        <f>'50.31'!F48</f>
        <v>0</v>
      </c>
      <c r="AY57" s="386">
        <f>'50.31'!G48</f>
        <v>0</v>
      </c>
      <c r="AZ57" s="375"/>
      <c r="BA57" s="376"/>
      <c r="BB57" s="318"/>
      <c r="BC57" s="341"/>
      <c r="BD57" s="341"/>
      <c r="BE57" s="341"/>
      <c r="BF57" s="361" t="s">
        <v>20</v>
      </c>
      <c r="BG57" s="396">
        <f t="shared" si="37"/>
        <v>0</v>
      </c>
      <c r="BH57" s="385">
        <f>'50.37'!C48</f>
        <v>0</v>
      </c>
      <c r="BI57" s="385">
        <f>'50.37'!D48</f>
        <v>0</v>
      </c>
      <c r="BJ57" s="396">
        <f t="shared" si="38"/>
        <v>0</v>
      </c>
      <c r="BK57" s="386">
        <f>'50.37'!F48</f>
        <v>0</v>
      </c>
      <c r="BL57" s="385">
        <f>'50.37'!G48</f>
        <v>0</v>
      </c>
      <c r="BM57" s="317"/>
      <c r="BN57" s="301"/>
      <c r="BO57" s="318"/>
      <c r="BP57" s="341"/>
      <c r="BQ57" s="341"/>
      <c r="BR57" s="341"/>
      <c r="BS57" s="361" t="s">
        <v>20</v>
      </c>
      <c r="BT57" s="396">
        <f t="shared" si="40"/>
        <v>0</v>
      </c>
      <c r="BU57" s="385">
        <f>'50.32'!C48</f>
        <v>0</v>
      </c>
      <c r="BV57" s="385">
        <f>'50.32'!D48</f>
        <v>0</v>
      </c>
      <c r="BW57" s="396">
        <f t="shared" si="41"/>
        <v>0</v>
      </c>
      <c r="BX57" s="385">
        <f>'50.32'!F48</f>
        <v>0</v>
      </c>
      <c r="BY57" s="385">
        <f>'50.32'!G48</f>
        <v>0</v>
      </c>
      <c r="BZ57" s="317"/>
      <c r="CA57" s="301"/>
      <c r="CB57" s="318"/>
      <c r="CC57" s="341"/>
      <c r="CD57" s="341"/>
      <c r="CE57" s="341"/>
      <c r="CF57" s="361" t="s">
        <v>20</v>
      </c>
      <c r="CG57" s="396">
        <f t="shared" si="43"/>
        <v>0</v>
      </c>
      <c r="CH57" s="385">
        <f>'50.35'!C48</f>
        <v>0</v>
      </c>
      <c r="CI57" s="385">
        <f>'50.35'!D48</f>
        <v>0</v>
      </c>
      <c r="CJ57" s="396">
        <f t="shared" si="44"/>
        <v>0</v>
      </c>
      <c r="CK57" s="386">
        <f>'50.35'!F48</f>
        <v>0</v>
      </c>
      <c r="CL57" s="386">
        <f>'50.35'!G48</f>
        <v>0</v>
      </c>
      <c r="CM57" s="317"/>
      <c r="CN57" s="301"/>
      <c r="CO57" s="318"/>
      <c r="CP57" s="341"/>
      <c r="CQ57" s="341"/>
      <c r="CR57" s="341"/>
      <c r="CS57" s="361" t="s">
        <v>20</v>
      </c>
      <c r="CT57" s="396">
        <f t="shared" si="46"/>
        <v>0</v>
      </c>
      <c r="CU57" s="385">
        <f>'50.34'!C48</f>
        <v>0</v>
      </c>
      <c r="CV57" s="385">
        <f>'50.34'!D48</f>
        <v>0</v>
      </c>
      <c r="CW57" s="396">
        <f t="shared" si="47"/>
        <v>0</v>
      </c>
      <c r="CX57" s="386">
        <f>'50.34'!F48</f>
        <v>0</v>
      </c>
      <c r="CY57" s="386">
        <f>'50.34'!G48</f>
        <v>0</v>
      </c>
      <c r="CZ57" s="317"/>
      <c r="DA57" s="301"/>
    </row>
    <row r="58" spans="1:105" ht="14">
      <c r="A58" s="330"/>
      <c r="B58" s="314"/>
      <c r="C58" s="347"/>
      <c r="D58" s="347"/>
      <c r="E58" s="347"/>
      <c r="F58" s="387" t="s">
        <v>21</v>
      </c>
      <c r="G58" s="388">
        <f>SUM(G46:G57)</f>
        <v>0</v>
      </c>
      <c r="H58" s="388">
        <f>SUM(H46:H57)</f>
        <v>0</v>
      </c>
      <c r="I58" s="389"/>
      <c r="J58" s="388">
        <f t="shared" ref="J58:L58" si="48">SUM(J46:J57)</f>
        <v>0</v>
      </c>
      <c r="K58" s="388">
        <f t="shared" si="48"/>
        <v>0</v>
      </c>
      <c r="L58" s="388">
        <f t="shared" si="48"/>
        <v>0</v>
      </c>
      <c r="M58" s="390"/>
      <c r="N58" s="391"/>
      <c r="O58" s="314"/>
      <c r="P58" s="347"/>
      <c r="Q58" s="347"/>
      <c r="R58" s="347"/>
      <c r="S58" s="387" t="s">
        <v>21</v>
      </c>
      <c r="T58" s="388">
        <f>SUM(T46:T57)</f>
        <v>0</v>
      </c>
      <c r="U58" s="388">
        <f>SUM(U46:U57)</f>
        <v>0</v>
      </c>
      <c r="V58" s="347"/>
      <c r="W58" s="388">
        <f>SUM(W46:W57)</f>
        <v>0</v>
      </c>
      <c r="X58" s="388">
        <f>SUM(X46:X57)</f>
        <v>0</v>
      </c>
      <c r="Y58" s="388">
        <f>SUM(Y46:Y57)</f>
        <v>0</v>
      </c>
      <c r="Z58" s="390"/>
      <c r="AA58" s="391"/>
      <c r="AB58" s="314"/>
      <c r="AC58" s="347"/>
      <c r="AD58" s="347"/>
      <c r="AE58" s="347"/>
      <c r="AF58" s="387" t="s">
        <v>21</v>
      </c>
      <c r="AG58" s="388">
        <f>SUM(AG46:AG57)</f>
        <v>0</v>
      </c>
      <c r="AH58" s="388">
        <f>SUM(AH46:AH57)</f>
        <v>0</v>
      </c>
      <c r="AI58" s="351"/>
      <c r="AJ58" s="388">
        <f>SUM(AJ46:AJ57)</f>
        <v>0</v>
      </c>
      <c r="AK58" s="388">
        <f>SUM(AK46:AK57)</f>
        <v>0</v>
      </c>
      <c r="AL58" s="388">
        <f>SUM(AL46:AL57)</f>
        <v>0</v>
      </c>
      <c r="AM58" s="390"/>
      <c r="AN58" s="391"/>
      <c r="AO58" s="314"/>
      <c r="AP58" s="347"/>
      <c r="AQ58" s="347"/>
      <c r="AR58" s="347"/>
      <c r="AS58" s="387" t="s">
        <v>21</v>
      </c>
      <c r="AT58" s="388">
        <f>SUM(AT46:AT57)</f>
        <v>0</v>
      </c>
      <c r="AU58" s="388">
        <f>SUM(AU46:AU57)</f>
        <v>0</v>
      </c>
      <c r="AV58" s="351"/>
      <c r="AW58" s="388">
        <f>SUM(AW46:AW57)</f>
        <v>0</v>
      </c>
      <c r="AX58" s="388">
        <f>SUM(AX46:AX57)</f>
        <v>0</v>
      </c>
      <c r="AY58" s="388">
        <f>SUM(AY46:AY57)</f>
        <v>0</v>
      </c>
      <c r="AZ58" s="390"/>
      <c r="BA58" s="391"/>
      <c r="BB58" s="314"/>
      <c r="BC58" s="347"/>
      <c r="BD58" s="347"/>
      <c r="BE58" s="347"/>
      <c r="BF58" s="387" t="s">
        <v>21</v>
      </c>
      <c r="BG58" s="388">
        <f>SUM(BG46:BG57)</f>
        <v>0</v>
      </c>
      <c r="BH58" s="388">
        <f>SUM(BH46:BH57)</f>
        <v>0</v>
      </c>
      <c r="BI58" s="351"/>
      <c r="BJ58" s="388">
        <f>SUM(BJ46:BJ57)</f>
        <v>0</v>
      </c>
      <c r="BK58" s="388">
        <f>SUM(BK46:BK57)</f>
        <v>0</v>
      </c>
      <c r="BL58" s="388">
        <f>SUM(BL46:BL57)</f>
        <v>0</v>
      </c>
      <c r="BM58" s="393"/>
      <c r="BN58" s="330"/>
      <c r="BO58" s="314"/>
      <c r="BP58" s="347"/>
      <c r="BQ58" s="347"/>
      <c r="BR58" s="347"/>
      <c r="BS58" s="387" t="s">
        <v>21</v>
      </c>
      <c r="BT58" s="388">
        <f>SUM(BT46:BT57)</f>
        <v>0</v>
      </c>
      <c r="BU58" s="388">
        <f>SUM(BU46:BU57)</f>
        <v>0</v>
      </c>
      <c r="BV58" s="351"/>
      <c r="BW58" s="388">
        <f>SUM(BW46:BW57)</f>
        <v>0</v>
      </c>
      <c r="BX58" s="388">
        <f>SUM(BX46:BX57)</f>
        <v>0</v>
      </c>
      <c r="BY58" s="388">
        <f>SUM(BY46:BY57)</f>
        <v>0</v>
      </c>
      <c r="BZ58" s="393"/>
      <c r="CA58" s="330"/>
      <c r="CB58" s="314"/>
      <c r="CC58" s="347"/>
      <c r="CD58" s="347"/>
      <c r="CE58" s="347"/>
      <c r="CF58" s="387" t="s">
        <v>21</v>
      </c>
      <c r="CG58" s="388">
        <f>SUM(CG46:CG57)</f>
        <v>0</v>
      </c>
      <c r="CH58" s="388">
        <f>SUM(CH46:CH57)</f>
        <v>0</v>
      </c>
      <c r="CI58" s="351"/>
      <c r="CJ58" s="388">
        <f>SUM(CJ46:CJ57)</f>
        <v>0</v>
      </c>
      <c r="CK58" s="388">
        <f>SUM(CK46:CK57)</f>
        <v>0</v>
      </c>
      <c r="CL58" s="388">
        <f>SUM(CL46:CL57)</f>
        <v>0</v>
      </c>
      <c r="CM58" s="393"/>
      <c r="CN58" s="330"/>
      <c r="CO58" s="314"/>
      <c r="CP58" s="347"/>
      <c r="CQ58" s="347"/>
      <c r="CR58" s="347"/>
      <c r="CS58" s="387" t="s">
        <v>21</v>
      </c>
      <c r="CT58" s="388">
        <f>SUM(CT46:CT57)</f>
        <v>0</v>
      </c>
      <c r="CU58" s="388">
        <f>SUM(CU46:CU57)</f>
        <v>0</v>
      </c>
      <c r="CV58" s="351"/>
      <c r="CW58" s="388">
        <f>SUM(CW46:CW57)</f>
        <v>0</v>
      </c>
      <c r="CX58" s="388">
        <f>SUM(CX46:CX57)</f>
        <v>0</v>
      </c>
      <c r="CY58" s="388">
        <f>SUM(CY46:CY57)</f>
        <v>0</v>
      </c>
      <c r="CZ58" s="393"/>
      <c r="DA58" s="330"/>
    </row>
    <row r="59" spans="1:105" ht="14">
      <c r="A59" s="307"/>
      <c r="B59" s="360"/>
      <c r="C59" s="341"/>
      <c r="D59" s="341"/>
      <c r="E59" s="341"/>
      <c r="F59" s="341"/>
      <c r="G59" s="374"/>
      <c r="H59" s="374"/>
      <c r="I59" s="374"/>
      <c r="J59" s="374"/>
      <c r="K59" s="374"/>
      <c r="L59" s="374"/>
      <c r="M59" s="373"/>
      <c r="N59" s="374"/>
      <c r="O59" s="360"/>
      <c r="P59" s="341"/>
      <c r="Q59" s="341"/>
      <c r="R59" s="341"/>
      <c r="S59" s="341"/>
      <c r="T59" s="380"/>
      <c r="U59" s="380"/>
      <c r="V59" s="380"/>
      <c r="W59" s="380"/>
      <c r="X59" s="380"/>
      <c r="Y59" s="380"/>
      <c r="Z59" s="373"/>
      <c r="AA59" s="379"/>
      <c r="AB59" s="360"/>
      <c r="AC59" s="341"/>
      <c r="AD59" s="341"/>
      <c r="AE59" s="341"/>
      <c r="AF59" s="341"/>
      <c r="AG59" s="381"/>
      <c r="AH59" s="381"/>
      <c r="AI59" s="381"/>
      <c r="AJ59" s="381"/>
      <c r="AK59" s="381"/>
      <c r="AL59" s="381"/>
      <c r="AM59" s="373"/>
      <c r="AN59" s="379"/>
      <c r="AO59" s="360"/>
      <c r="AP59" s="341"/>
      <c r="AQ59" s="341"/>
      <c r="AR59" s="341"/>
      <c r="AS59" s="341"/>
      <c r="AT59" s="381"/>
      <c r="AU59" s="381"/>
      <c r="AV59" s="381"/>
      <c r="AW59" s="381"/>
      <c r="AX59" s="381"/>
      <c r="AY59" s="381"/>
      <c r="AZ59" s="373"/>
      <c r="BA59" s="379"/>
      <c r="BB59" s="360"/>
      <c r="BC59" s="341"/>
      <c r="BD59" s="341"/>
      <c r="BE59" s="341"/>
      <c r="BF59" s="341"/>
      <c r="BG59" s="381"/>
      <c r="BH59" s="381"/>
      <c r="BI59" s="381"/>
      <c r="BJ59" s="381"/>
      <c r="BK59" s="381"/>
      <c r="BL59" s="381"/>
      <c r="BM59" s="367"/>
      <c r="BN59" s="307"/>
      <c r="BO59" s="360"/>
      <c r="BP59" s="341"/>
      <c r="BQ59" s="341"/>
      <c r="BR59" s="341"/>
      <c r="BS59" s="341"/>
      <c r="BT59" s="381"/>
      <c r="BU59" s="381"/>
      <c r="BV59" s="381"/>
      <c r="BW59" s="381"/>
      <c r="BX59" s="381"/>
      <c r="BY59" s="381"/>
      <c r="BZ59" s="367"/>
      <c r="CA59" s="307"/>
      <c r="CB59" s="360"/>
      <c r="CC59" s="341"/>
      <c r="CD59" s="341"/>
      <c r="CE59" s="341"/>
      <c r="CF59" s="341"/>
      <c r="CG59" s="381"/>
      <c r="CH59" s="381"/>
      <c r="CI59" s="381"/>
      <c r="CJ59" s="381"/>
      <c r="CK59" s="381"/>
      <c r="CL59" s="381"/>
      <c r="CM59" s="367"/>
      <c r="CN59" s="307"/>
      <c r="CO59" s="360"/>
      <c r="CP59" s="341"/>
      <c r="CQ59" s="341"/>
      <c r="CR59" s="341"/>
      <c r="CS59" s="341"/>
      <c r="CT59" s="381"/>
      <c r="CU59" s="381"/>
      <c r="CV59" s="381"/>
      <c r="CW59" s="381"/>
      <c r="CX59" s="381"/>
      <c r="CY59" s="381"/>
      <c r="CZ59" s="367"/>
      <c r="DA59" s="307"/>
    </row>
    <row r="60" spans="1:105" ht="14">
      <c r="A60" s="307"/>
      <c r="B60" s="360"/>
      <c r="C60" s="341"/>
      <c r="D60" s="341"/>
      <c r="E60" s="341"/>
      <c r="F60" s="341"/>
      <c r="G60" s="374"/>
      <c r="H60" s="374"/>
      <c r="I60" s="374"/>
      <c r="J60" s="374"/>
      <c r="K60" s="374"/>
      <c r="L60" s="374"/>
      <c r="M60" s="373"/>
      <c r="N60" s="374"/>
      <c r="O60" s="360"/>
      <c r="P60" s="341"/>
      <c r="Q60" s="341"/>
      <c r="R60" s="341"/>
      <c r="S60" s="341"/>
      <c r="T60" s="380"/>
      <c r="U60" s="380"/>
      <c r="V60" s="341"/>
      <c r="W60" s="380"/>
      <c r="X60" s="380"/>
      <c r="Y60" s="380"/>
      <c r="Z60" s="373"/>
      <c r="AA60" s="374"/>
      <c r="AB60" s="360"/>
      <c r="AC60" s="341"/>
      <c r="AD60" s="341"/>
      <c r="AE60" s="341"/>
      <c r="AF60" s="341"/>
      <c r="AG60" s="380"/>
      <c r="AH60" s="380"/>
      <c r="AI60" s="341"/>
      <c r="AJ60" s="380"/>
      <c r="AK60" s="380"/>
      <c r="AL60" s="380"/>
      <c r="AM60" s="373"/>
      <c r="AN60" s="374"/>
      <c r="AO60" s="360"/>
      <c r="AP60" s="341"/>
      <c r="AQ60" s="341"/>
      <c r="AR60" s="341"/>
      <c r="AS60" s="341"/>
      <c r="AT60" s="380"/>
      <c r="AU60" s="380"/>
      <c r="AV60" s="380"/>
      <c r="AW60" s="380"/>
      <c r="AX60" s="380"/>
      <c r="AY60" s="380"/>
      <c r="AZ60" s="373"/>
      <c r="BA60" s="374"/>
      <c r="BB60" s="360"/>
      <c r="BC60" s="341"/>
      <c r="BD60" s="341"/>
      <c r="BE60" s="341"/>
      <c r="BF60" s="341"/>
      <c r="BG60" s="380"/>
      <c r="BH60" s="380"/>
      <c r="BI60" s="341"/>
      <c r="BJ60" s="380"/>
      <c r="BK60" s="380"/>
      <c r="BL60" s="380"/>
      <c r="BM60" s="367"/>
      <c r="BN60" s="307"/>
      <c r="BO60" s="360"/>
      <c r="BP60" s="341"/>
      <c r="BQ60" s="341"/>
      <c r="BR60" s="341"/>
      <c r="BS60" s="341"/>
      <c r="BT60" s="380"/>
      <c r="BU60" s="380"/>
      <c r="BV60" s="341"/>
      <c r="BW60" s="380"/>
      <c r="BX60" s="380"/>
      <c r="BY60" s="380"/>
      <c r="BZ60" s="367"/>
      <c r="CA60" s="307"/>
      <c r="CB60" s="360"/>
      <c r="CC60" s="341"/>
      <c r="CD60" s="341"/>
      <c r="CE60" s="341"/>
      <c r="CF60" s="341"/>
      <c r="CG60" s="380"/>
      <c r="CH60" s="380"/>
      <c r="CI60" s="380"/>
      <c r="CJ60" s="380"/>
      <c r="CK60" s="380"/>
      <c r="CL60" s="380"/>
      <c r="CM60" s="367"/>
      <c r="CN60" s="307"/>
      <c r="CO60" s="360"/>
      <c r="CP60" s="341"/>
      <c r="CQ60" s="341"/>
      <c r="CR60" s="341"/>
      <c r="CS60" s="341"/>
      <c r="CT60" s="380"/>
      <c r="CU60" s="380"/>
      <c r="CV60" s="341"/>
      <c r="CW60" s="380"/>
      <c r="CX60" s="380"/>
      <c r="CY60" s="380"/>
      <c r="CZ60" s="367"/>
      <c r="DA60" s="307"/>
    </row>
    <row r="61" spans="1:105" ht="14">
      <c r="A61" s="301"/>
      <c r="B61" s="331"/>
      <c r="C61" s="397"/>
      <c r="D61" s="397"/>
      <c r="E61" s="397"/>
      <c r="F61" s="397"/>
      <c r="G61" s="397"/>
      <c r="H61" s="397"/>
      <c r="I61" s="397"/>
      <c r="J61" s="397"/>
      <c r="K61" s="397"/>
      <c r="L61" s="397"/>
      <c r="M61" s="398"/>
      <c r="N61" s="341"/>
      <c r="O61" s="318"/>
      <c r="P61" s="342"/>
      <c r="Q61" s="342"/>
      <c r="R61" s="342"/>
      <c r="S61" s="342"/>
      <c r="T61" s="342"/>
      <c r="U61" s="342"/>
      <c r="V61" s="342"/>
      <c r="W61" s="342"/>
      <c r="X61" s="342"/>
      <c r="Y61" s="342"/>
      <c r="Z61" s="367"/>
      <c r="AA61" s="307"/>
      <c r="AB61" s="331"/>
      <c r="AC61" s="397"/>
      <c r="AD61" s="397"/>
      <c r="AE61" s="397"/>
      <c r="AF61" s="397"/>
      <c r="AG61" s="397"/>
      <c r="AH61" s="397"/>
      <c r="AI61" s="397"/>
      <c r="AJ61" s="397"/>
      <c r="AK61" s="397"/>
      <c r="AL61" s="397"/>
      <c r="AM61" s="399"/>
      <c r="AN61" s="307"/>
      <c r="AO61" s="331"/>
      <c r="AP61" s="397"/>
      <c r="AQ61" s="397"/>
      <c r="AR61" s="397"/>
      <c r="AS61" s="397"/>
      <c r="AT61" s="397"/>
      <c r="AU61" s="397"/>
      <c r="AV61" s="397"/>
      <c r="AW61" s="397"/>
      <c r="AX61" s="397"/>
      <c r="AY61" s="397"/>
      <c r="AZ61" s="399"/>
      <c r="BA61" s="307"/>
      <c r="BB61" s="331"/>
      <c r="BC61" s="397"/>
      <c r="BD61" s="397"/>
      <c r="BE61" s="397"/>
      <c r="BF61" s="397"/>
      <c r="BG61" s="397"/>
      <c r="BH61" s="397"/>
      <c r="BI61" s="397"/>
      <c r="BJ61" s="397"/>
      <c r="BK61" s="397"/>
      <c r="BL61" s="397"/>
      <c r="BM61" s="400"/>
      <c r="BN61" s="301"/>
      <c r="BO61" s="331"/>
      <c r="BP61" s="397"/>
      <c r="BQ61" s="397"/>
      <c r="BR61" s="397"/>
      <c r="BS61" s="397"/>
      <c r="BT61" s="397"/>
      <c r="BU61" s="397"/>
      <c r="BV61" s="397"/>
      <c r="BW61" s="397"/>
      <c r="BX61" s="397"/>
      <c r="BY61" s="397"/>
      <c r="BZ61" s="400"/>
      <c r="CA61" s="301"/>
      <c r="CB61" s="331"/>
      <c r="CC61" s="397"/>
      <c r="CD61" s="397"/>
      <c r="CE61" s="397"/>
      <c r="CF61" s="397"/>
      <c r="CG61" s="397"/>
      <c r="CH61" s="397"/>
      <c r="CI61" s="397"/>
      <c r="CJ61" s="397"/>
      <c r="CK61" s="397"/>
      <c r="CL61" s="397"/>
      <c r="CM61" s="400"/>
      <c r="CN61" s="301"/>
      <c r="CO61" s="331"/>
      <c r="CP61" s="397"/>
      <c r="CQ61" s="397"/>
      <c r="CR61" s="397"/>
      <c r="CS61" s="397"/>
      <c r="CT61" s="397"/>
      <c r="CU61" s="397"/>
      <c r="CV61" s="397"/>
      <c r="CW61" s="397"/>
      <c r="CX61" s="397"/>
      <c r="CY61" s="397"/>
      <c r="CZ61" s="400"/>
      <c r="DA61" s="301"/>
    </row>
    <row r="62" spans="1:105" ht="14">
      <c r="A62" s="301"/>
      <c r="B62" s="315"/>
      <c r="C62" s="342"/>
      <c r="D62" s="342"/>
      <c r="E62" s="342"/>
      <c r="F62" s="401"/>
      <c r="G62" s="342"/>
      <c r="H62" s="342"/>
      <c r="I62" s="342"/>
      <c r="J62" s="342"/>
      <c r="K62" s="342"/>
      <c r="L62" s="342"/>
      <c r="M62" s="341"/>
      <c r="N62" s="341"/>
      <c r="O62" s="318"/>
      <c r="P62" s="342"/>
      <c r="Q62" s="342"/>
      <c r="R62" s="342"/>
      <c r="S62" s="342"/>
      <c r="T62" s="342"/>
      <c r="U62" s="342"/>
      <c r="V62" s="342"/>
      <c r="W62" s="342"/>
      <c r="X62" s="342"/>
      <c r="Y62" s="342"/>
      <c r="Z62" s="367"/>
      <c r="AA62" s="307"/>
      <c r="AB62" s="315"/>
      <c r="AC62" s="342"/>
      <c r="AD62" s="342"/>
      <c r="AE62" s="342"/>
      <c r="AF62" s="342"/>
      <c r="AG62" s="342"/>
      <c r="AH62" s="342"/>
      <c r="AI62" s="342"/>
      <c r="AJ62" s="342"/>
      <c r="AK62" s="342"/>
      <c r="AL62" s="342"/>
      <c r="AM62" s="340"/>
      <c r="AN62" s="307"/>
      <c r="AO62" s="315"/>
      <c r="AP62" s="342"/>
      <c r="AQ62" s="342"/>
      <c r="AR62" s="342"/>
      <c r="AS62" s="342"/>
      <c r="AT62" s="342"/>
      <c r="AU62" s="342"/>
      <c r="AV62" s="342"/>
      <c r="AW62" s="342"/>
      <c r="AX62" s="342"/>
      <c r="AY62" s="342"/>
      <c r="AZ62" s="340"/>
      <c r="BA62" s="307"/>
      <c r="BB62" s="315"/>
      <c r="BC62" s="342"/>
      <c r="BD62" s="342"/>
      <c r="BE62" s="342"/>
      <c r="BF62" s="342"/>
      <c r="BG62" s="342"/>
      <c r="BH62" s="342"/>
      <c r="BI62" s="342"/>
      <c r="BJ62" s="342"/>
      <c r="BK62" s="342"/>
      <c r="BL62" s="342"/>
      <c r="BM62" s="315"/>
      <c r="BN62" s="301"/>
      <c r="BO62" s="315"/>
      <c r="BP62" s="342"/>
      <c r="BQ62" s="342"/>
      <c r="BR62" s="342"/>
      <c r="BS62" s="342"/>
      <c r="BT62" s="342"/>
      <c r="BU62" s="342"/>
      <c r="BV62" s="342"/>
      <c r="BW62" s="342"/>
      <c r="BX62" s="342"/>
      <c r="BY62" s="342"/>
      <c r="BZ62" s="315"/>
      <c r="CA62" s="301"/>
      <c r="CB62" s="315"/>
      <c r="CC62" s="342"/>
      <c r="CD62" s="342"/>
      <c r="CE62" s="342"/>
      <c r="CF62" s="342"/>
      <c r="CG62" s="342"/>
      <c r="CH62" s="342"/>
      <c r="CI62" s="342"/>
      <c r="CJ62" s="342"/>
      <c r="CK62" s="342"/>
      <c r="CL62" s="342"/>
      <c r="CM62" s="315"/>
      <c r="CN62" s="301"/>
      <c r="CO62" s="315"/>
      <c r="CP62" s="342"/>
      <c r="CQ62" s="342"/>
      <c r="CR62" s="342"/>
      <c r="CS62" s="342"/>
      <c r="CT62" s="342"/>
      <c r="CU62" s="342"/>
      <c r="CV62" s="342"/>
      <c r="CW62" s="342"/>
      <c r="CX62" s="342"/>
      <c r="CY62" s="342"/>
      <c r="CZ62" s="315"/>
      <c r="DA62" s="301"/>
    </row>
    <row r="63" spans="1:105" ht="42">
      <c r="A63" s="301"/>
      <c r="B63" s="301"/>
      <c r="C63" s="301"/>
      <c r="D63" s="301"/>
      <c r="E63" s="301"/>
      <c r="F63" s="402" t="s">
        <v>206</v>
      </c>
      <c r="G63" s="403" t="s">
        <v>207</v>
      </c>
      <c r="H63" s="404"/>
      <c r="I63" s="301"/>
      <c r="J63" s="301"/>
      <c r="K63" s="301"/>
      <c r="L63" s="301"/>
      <c r="M63" s="307"/>
      <c r="N63" s="307"/>
      <c r="O63" s="318"/>
      <c r="P63" s="346" t="s">
        <v>208</v>
      </c>
      <c r="Q63" s="347"/>
      <c r="R63" s="347"/>
      <c r="S63" s="341"/>
      <c r="T63" s="341"/>
      <c r="U63" s="347" t="s">
        <v>209</v>
      </c>
      <c r="V63" s="347"/>
      <c r="W63" s="341"/>
      <c r="X63" s="341"/>
      <c r="Y63" s="347"/>
      <c r="Z63" s="367"/>
      <c r="AA63" s="307"/>
      <c r="AB63" s="301"/>
      <c r="AC63" s="301"/>
      <c r="AD63" s="301"/>
      <c r="AE63" s="301"/>
      <c r="AF63" s="301"/>
      <c r="AG63" s="301"/>
      <c r="AH63" s="301"/>
      <c r="AI63" s="301"/>
      <c r="AJ63" s="301"/>
      <c r="AK63" s="301"/>
      <c r="AL63" s="301"/>
      <c r="AM63" s="307"/>
      <c r="AN63" s="307"/>
      <c r="AO63" s="301"/>
      <c r="AP63" s="301"/>
      <c r="AQ63" s="301"/>
      <c r="AR63" s="301"/>
      <c r="AS63" s="301"/>
      <c r="AT63" s="301"/>
      <c r="AU63" s="301"/>
      <c r="AV63" s="301"/>
      <c r="AW63" s="301"/>
      <c r="AX63" s="301"/>
      <c r="AY63" s="301"/>
      <c r="AZ63" s="307"/>
      <c r="BA63" s="307"/>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row>
    <row r="64" spans="1:105" ht="70">
      <c r="A64" s="301"/>
      <c r="B64" s="301"/>
      <c r="C64" s="301"/>
      <c r="D64" s="301"/>
      <c r="E64" s="301"/>
      <c r="F64" s="405" t="s">
        <v>210</v>
      </c>
      <c r="G64" s="406"/>
      <c r="H64" s="407"/>
      <c r="I64" s="301"/>
      <c r="J64" s="301"/>
      <c r="K64" s="301"/>
      <c r="L64" s="301"/>
      <c r="M64" s="307"/>
      <c r="N64" s="307"/>
      <c r="O64" s="318"/>
      <c r="P64" s="341" t="s">
        <v>211</v>
      </c>
      <c r="Q64" s="341"/>
      <c r="R64" s="341"/>
      <c r="S64" s="341"/>
      <c r="T64" s="341"/>
      <c r="U64" s="341"/>
      <c r="V64" s="341"/>
      <c r="W64" s="341"/>
      <c r="X64" s="341"/>
      <c r="Y64" s="341"/>
      <c r="Z64" s="367"/>
      <c r="AA64" s="307"/>
      <c r="AB64" s="301"/>
      <c r="AC64" s="301"/>
      <c r="AD64" s="301"/>
      <c r="AE64" s="301"/>
      <c r="AF64" s="301"/>
      <c r="AG64" s="301"/>
      <c r="AH64" s="301"/>
      <c r="AI64" s="301"/>
      <c r="AJ64" s="301"/>
      <c r="AK64" s="301"/>
      <c r="AL64" s="301"/>
      <c r="AM64" s="307"/>
      <c r="AN64" s="307"/>
      <c r="AO64" s="301"/>
      <c r="AP64" s="301"/>
      <c r="AQ64" s="301"/>
      <c r="AR64" s="301"/>
      <c r="AS64" s="301"/>
      <c r="AT64" s="301"/>
      <c r="AU64" s="301"/>
      <c r="AV64" s="301"/>
      <c r="AW64" s="301"/>
      <c r="AX64" s="301"/>
      <c r="AY64" s="301"/>
      <c r="AZ64" s="307"/>
      <c r="BA64" s="307"/>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row>
    <row r="65" spans="1:105" ht="89.25" customHeight="1">
      <c r="A65" s="301"/>
      <c r="B65" s="301"/>
      <c r="C65" s="301"/>
      <c r="D65" s="301"/>
      <c r="E65" s="301"/>
      <c r="F65" s="405" t="s">
        <v>212</v>
      </c>
      <c r="G65" s="406"/>
      <c r="H65" s="407"/>
      <c r="I65" s="301"/>
      <c r="J65" s="301"/>
      <c r="K65" s="301"/>
      <c r="L65" s="301"/>
      <c r="M65" s="307"/>
      <c r="N65" s="307"/>
      <c r="O65" s="318"/>
      <c r="P65" s="354"/>
      <c r="Q65" s="354"/>
      <c r="R65" s="354"/>
      <c r="S65" s="355" t="str">
        <f>CONCATENATE("Figures grouped by Accident Year ending  ",F3)</f>
        <v>Figures grouped by Accident Year ending  0-Jan</v>
      </c>
      <c r="T65" s="408"/>
      <c r="U65" s="355" t="str">
        <f>CONCATENATE("Claim Payments recovered during ",$C$8)</f>
        <v>Claim Payments recovered during 1900</v>
      </c>
      <c r="V65" s="355" t="str">
        <f>CONCATENATE("Cumulative Recoveries from accident year to end of financial year ",$C$8)</f>
        <v>Cumulative Recoveries from accident year to end of financial year 1900</v>
      </c>
      <c r="W65" s="408"/>
      <c r="X65" s="355" t="str">
        <f>CONCATENATE("Case reserves on Non-Reinsurance recoveries outstanding at end of financial year ",$C$8)</f>
        <v>Case reserves on Non-Reinsurance recoveries outstanding at end of financial year 1900</v>
      </c>
      <c r="Y65" s="358"/>
      <c r="Z65" s="367"/>
      <c r="AA65" s="307"/>
      <c r="AB65" s="301"/>
      <c r="AC65" s="301"/>
      <c r="AD65" s="301"/>
      <c r="AE65" s="301"/>
      <c r="AF65" s="301"/>
      <c r="AG65" s="301"/>
      <c r="AH65" s="301"/>
      <c r="AI65" s="301"/>
      <c r="AJ65" s="301"/>
      <c r="AK65" s="301"/>
      <c r="AL65" s="301"/>
      <c r="AM65" s="307"/>
      <c r="AN65" s="307"/>
      <c r="AO65" s="301"/>
      <c r="AP65" s="301"/>
      <c r="AQ65" s="301"/>
      <c r="AR65" s="301"/>
      <c r="AS65" s="301"/>
      <c r="AT65" s="301"/>
      <c r="AU65" s="301"/>
      <c r="AV65" s="301"/>
      <c r="AW65" s="301"/>
      <c r="AX65" s="301"/>
      <c r="AY65" s="301"/>
      <c r="AZ65" s="307"/>
      <c r="BA65" s="307"/>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c r="CL65" s="301"/>
      <c r="CM65" s="301"/>
      <c r="CN65" s="301"/>
      <c r="CO65" s="301"/>
      <c r="CP65" s="301"/>
      <c r="CQ65" s="301"/>
      <c r="CR65" s="301"/>
      <c r="CS65" s="301"/>
      <c r="CT65" s="301"/>
      <c r="CU65" s="301"/>
      <c r="CV65" s="301"/>
      <c r="CW65" s="301"/>
      <c r="CX65" s="301"/>
      <c r="CY65" s="301"/>
      <c r="CZ65" s="301"/>
      <c r="DA65" s="301"/>
    </row>
    <row r="66" spans="1:105" ht="14">
      <c r="A66" s="301"/>
      <c r="B66" s="301"/>
      <c r="C66" s="301"/>
      <c r="D66" s="301"/>
      <c r="E66" s="301"/>
      <c r="F66" s="409" t="s">
        <v>21</v>
      </c>
      <c r="G66" s="410">
        <f>G64+G65</f>
        <v>0</v>
      </c>
      <c r="H66" s="411"/>
      <c r="I66" s="301"/>
      <c r="J66" s="301"/>
      <c r="K66" s="301"/>
      <c r="L66" s="301"/>
      <c r="M66" s="307"/>
      <c r="N66" s="307"/>
      <c r="O66" s="318"/>
      <c r="P66" s="341"/>
      <c r="Q66" s="341"/>
      <c r="R66" s="341"/>
      <c r="S66" s="361" t="s">
        <v>34</v>
      </c>
      <c r="T66" s="364"/>
      <c r="U66" s="362" t="s">
        <v>35</v>
      </c>
      <c r="V66" s="362" t="s">
        <v>200</v>
      </c>
      <c r="W66" s="364"/>
      <c r="X66" s="362" t="s">
        <v>37</v>
      </c>
      <c r="Y66" s="364"/>
      <c r="Z66" s="367"/>
      <c r="AA66" s="307"/>
      <c r="AB66" s="301"/>
      <c r="AC66" s="301"/>
      <c r="AD66" s="301"/>
      <c r="AE66" s="301"/>
      <c r="AF66" s="301"/>
      <c r="AG66" s="301"/>
      <c r="AH66" s="301"/>
      <c r="AI66" s="301"/>
      <c r="AJ66" s="301"/>
      <c r="AK66" s="301"/>
      <c r="AL66" s="301"/>
      <c r="AM66" s="307"/>
      <c r="AN66" s="307"/>
      <c r="AO66" s="301"/>
      <c r="AP66" s="301"/>
      <c r="AQ66" s="301"/>
      <c r="AR66" s="301"/>
      <c r="AS66" s="301"/>
      <c r="AT66" s="301"/>
      <c r="AU66" s="301"/>
      <c r="AV66" s="301"/>
      <c r="AW66" s="301"/>
      <c r="AX66" s="301"/>
      <c r="AY66" s="301"/>
      <c r="AZ66" s="307"/>
      <c r="BA66" s="307"/>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row>
    <row r="67" spans="1:105" ht="14">
      <c r="A67" s="301"/>
      <c r="B67" s="301"/>
      <c r="C67" s="301"/>
      <c r="D67" s="301"/>
      <c r="E67" s="301"/>
      <c r="F67" s="301"/>
      <c r="G67" s="301"/>
      <c r="H67" s="301"/>
      <c r="I67" s="301"/>
      <c r="J67" s="301"/>
      <c r="K67" s="301"/>
      <c r="L67" s="301"/>
      <c r="M67" s="307"/>
      <c r="N67" s="307"/>
      <c r="O67" s="318"/>
      <c r="P67" s="341"/>
      <c r="Q67" s="341"/>
      <c r="R67" s="341"/>
      <c r="S67" s="368"/>
      <c r="T67" s="371"/>
      <c r="U67" s="369" t="s">
        <v>19</v>
      </c>
      <c r="V67" s="369" t="s">
        <v>19</v>
      </c>
      <c r="W67" s="371"/>
      <c r="X67" s="369" t="s">
        <v>19</v>
      </c>
      <c r="Y67" s="371"/>
      <c r="Z67" s="367"/>
      <c r="AA67" s="307"/>
      <c r="AB67" s="301"/>
      <c r="AC67" s="301"/>
      <c r="AD67" s="301"/>
      <c r="AE67" s="301"/>
      <c r="AF67" s="301"/>
      <c r="AG67" s="301"/>
      <c r="AH67" s="301"/>
      <c r="AI67" s="301"/>
      <c r="AJ67" s="301"/>
      <c r="AK67" s="301"/>
      <c r="AL67" s="301"/>
      <c r="AM67" s="307"/>
      <c r="AN67" s="307"/>
      <c r="AO67" s="301"/>
      <c r="AP67" s="301"/>
      <c r="AQ67" s="301"/>
      <c r="AR67" s="301"/>
      <c r="AS67" s="301"/>
      <c r="AT67" s="301"/>
      <c r="AU67" s="301"/>
      <c r="AV67" s="301"/>
      <c r="AW67" s="301"/>
      <c r="AX67" s="301"/>
      <c r="AY67" s="301"/>
      <c r="AZ67" s="307"/>
      <c r="BA67" s="307"/>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row>
    <row r="68" spans="1:105" ht="70">
      <c r="A68" s="301"/>
      <c r="B68" s="301"/>
      <c r="C68" s="301"/>
      <c r="D68" s="478" t="s">
        <v>213</v>
      </c>
      <c r="E68" s="478"/>
      <c r="F68" s="478"/>
      <c r="G68" s="478"/>
      <c r="H68" s="412" t="s">
        <v>214</v>
      </c>
      <c r="I68" s="413"/>
      <c r="J68" s="414" t="s">
        <v>215</v>
      </c>
      <c r="K68" s="301"/>
      <c r="L68" s="301"/>
      <c r="M68" s="307"/>
      <c r="N68" s="307"/>
      <c r="O68" s="318"/>
      <c r="P68" s="341"/>
      <c r="Q68" s="341"/>
      <c r="R68" s="341"/>
      <c r="S68" s="361">
        <f>S46</f>
        <v>1900</v>
      </c>
      <c r="T68" s="415"/>
      <c r="U68" s="385">
        <f>'50.33'!C37</f>
        <v>0</v>
      </c>
      <c r="V68" s="385">
        <f>'50.33'!D37</f>
        <v>0</v>
      </c>
      <c r="W68" s="415"/>
      <c r="X68" s="385">
        <f>'50.33'!F37</f>
        <v>0</v>
      </c>
      <c r="Y68" s="415"/>
      <c r="Z68" s="367"/>
      <c r="AA68" s="307"/>
      <c r="AB68" s="301"/>
      <c r="AC68" s="301"/>
      <c r="AD68" s="301"/>
      <c r="AE68" s="301"/>
      <c r="AF68" s="301"/>
      <c r="AG68" s="301"/>
      <c r="AH68" s="301"/>
      <c r="AI68" s="301"/>
      <c r="AJ68" s="301"/>
      <c r="AK68" s="301"/>
      <c r="AL68" s="301"/>
      <c r="AM68" s="307"/>
      <c r="AN68" s="307"/>
      <c r="AO68" s="301"/>
      <c r="AP68" s="301"/>
      <c r="AQ68" s="301"/>
      <c r="AR68" s="301"/>
      <c r="AS68" s="301"/>
      <c r="AT68" s="301"/>
      <c r="AU68" s="301"/>
      <c r="AV68" s="301"/>
      <c r="AW68" s="301"/>
      <c r="AX68" s="301"/>
      <c r="AY68" s="301"/>
      <c r="AZ68" s="307"/>
      <c r="BA68" s="307"/>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1"/>
      <c r="CH68" s="301"/>
      <c r="CI68" s="301"/>
      <c r="CJ68" s="301"/>
      <c r="CK68" s="301"/>
      <c r="CL68" s="301"/>
      <c r="CM68" s="301"/>
      <c r="CN68" s="301"/>
      <c r="CO68" s="301"/>
      <c r="CP68" s="301"/>
      <c r="CQ68" s="301"/>
      <c r="CR68" s="301"/>
      <c r="CS68" s="301"/>
      <c r="CT68" s="301"/>
      <c r="CU68" s="301"/>
      <c r="CV68" s="301"/>
      <c r="CW68" s="301"/>
      <c r="CX68" s="301"/>
      <c r="CY68" s="301"/>
      <c r="CZ68" s="301"/>
      <c r="DA68" s="301"/>
    </row>
    <row r="69" spans="1:105" ht="14">
      <c r="A69" s="301"/>
      <c r="B69" s="301"/>
      <c r="C69" s="301"/>
      <c r="D69" s="479" t="s">
        <v>75</v>
      </c>
      <c r="E69" s="480"/>
      <c r="F69" s="480"/>
      <c r="G69" s="481"/>
      <c r="H69" s="416"/>
      <c r="I69" s="417"/>
      <c r="J69" s="418"/>
      <c r="K69" s="301"/>
      <c r="L69" s="301"/>
      <c r="M69" s="307"/>
      <c r="N69" s="307"/>
      <c r="O69" s="318"/>
      <c r="P69" s="342"/>
      <c r="Q69" s="342"/>
      <c r="R69" s="342"/>
      <c r="S69" s="361">
        <f t="shared" ref="S69:S77" si="49">S47</f>
        <v>1899</v>
      </c>
      <c r="T69" s="378"/>
      <c r="U69" s="385">
        <f>'50.33'!C38</f>
        <v>0</v>
      </c>
      <c r="V69" s="385">
        <f>'50.33'!D38</f>
        <v>0</v>
      </c>
      <c r="W69" s="378"/>
      <c r="X69" s="385">
        <f>'50.33'!F38</f>
        <v>0</v>
      </c>
      <c r="Y69" s="378"/>
      <c r="Z69" s="367"/>
      <c r="AA69" s="307"/>
      <c r="AB69" s="301"/>
      <c r="AC69" s="301"/>
      <c r="AD69" s="301"/>
      <c r="AE69" s="301"/>
      <c r="AF69" s="301"/>
      <c r="AG69" s="301"/>
      <c r="AH69" s="301"/>
      <c r="AI69" s="301"/>
      <c r="AJ69" s="301"/>
      <c r="AK69" s="301"/>
      <c r="AL69" s="301"/>
      <c r="AM69" s="307"/>
      <c r="AN69" s="307"/>
      <c r="AO69" s="301"/>
      <c r="AP69" s="301"/>
      <c r="AQ69" s="301"/>
      <c r="AR69" s="301"/>
      <c r="AS69" s="301"/>
      <c r="AT69" s="301"/>
      <c r="AU69" s="301"/>
      <c r="AV69" s="301"/>
      <c r="AW69" s="301"/>
      <c r="AX69" s="301"/>
      <c r="AY69" s="301"/>
      <c r="AZ69" s="307"/>
      <c r="BA69" s="307"/>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301"/>
      <c r="CE69" s="301"/>
      <c r="CF69" s="301"/>
      <c r="CG69" s="301"/>
      <c r="CH69" s="301"/>
      <c r="CI69" s="301"/>
      <c r="CJ69" s="301"/>
      <c r="CK69" s="301"/>
      <c r="CL69" s="301"/>
      <c r="CM69" s="301"/>
      <c r="CN69" s="301"/>
      <c r="CO69" s="301"/>
      <c r="CP69" s="301"/>
      <c r="CQ69" s="301"/>
      <c r="CR69" s="301"/>
      <c r="CS69" s="301"/>
      <c r="CT69" s="301"/>
      <c r="CU69" s="301"/>
      <c r="CV69" s="301"/>
      <c r="CW69" s="301"/>
      <c r="CX69" s="301"/>
      <c r="CY69" s="301"/>
      <c r="CZ69" s="301"/>
      <c r="DA69" s="301"/>
    </row>
    <row r="70" spans="1:105" ht="14">
      <c r="A70" s="301"/>
      <c r="B70" s="301"/>
      <c r="C70" s="301"/>
      <c r="D70" s="476" t="s">
        <v>78</v>
      </c>
      <c r="E70" s="476"/>
      <c r="F70" s="476"/>
      <c r="G70" s="476"/>
      <c r="H70" s="416"/>
      <c r="I70" s="417"/>
      <c r="J70" s="418"/>
      <c r="K70" s="301"/>
      <c r="L70" s="301"/>
      <c r="M70" s="307"/>
      <c r="N70" s="307"/>
      <c r="O70" s="318"/>
      <c r="P70" s="341"/>
      <c r="Q70" s="341"/>
      <c r="R70" s="341"/>
      <c r="S70" s="361">
        <f t="shared" si="49"/>
        <v>1898</v>
      </c>
      <c r="T70" s="380"/>
      <c r="U70" s="385">
        <f>'50.33'!C39</f>
        <v>0</v>
      </c>
      <c r="V70" s="385">
        <f>'50.33'!D39</f>
        <v>0</v>
      </c>
      <c r="W70" s="380"/>
      <c r="X70" s="385">
        <f>'50.33'!F39</f>
        <v>0</v>
      </c>
      <c r="Y70" s="380"/>
      <c r="Z70" s="367"/>
      <c r="AA70" s="307"/>
      <c r="AB70" s="301"/>
      <c r="AC70" s="301"/>
      <c r="AD70" s="301"/>
      <c r="AE70" s="301"/>
      <c r="AF70" s="301"/>
      <c r="AG70" s="301"/>
      <c r="AH70" s="301"/>
      <c r="AI70" s="301"/>
      <c r="AJ70" s="301"/>
      <c r="AK70" s="301"/>
      <c r="AL70" s="301"/>
      <c r="AM70" s="307"/>
      <c r="AN70" s="307"/>
      <c r="AO70" s="301"/>
      <c r="AP70" s="301"/>
      <c r="AQ70" s="301"/>
      <c r="AR70" s="301"/>
      <c r="AS70" s="301"/>
      <c r="AT70" s="301"/>
      <c r="AU70" s="301"/>
      <c r="AV70" s="301"/>
      <c r="AW70" s="301"/>
      <c r="AX70" s="301"/>
      <c r="AY70" s="301"/>
      <c r="AZ70" s="307"/>
      <c r="BA70" s="307"/>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c r="CN70" s="301"/>
      <c r="CO70" s="301"/>
      <c r="CP70" s="301"/>
      <c r="CQ70" s="301"/>
      <c r="CR70" s="301"/>
      <c r="CS70" s="301"/>
      <c r="CT70" s="301"/>
      <c r="CU70" s="301"/>
      <c r="CV70" s="301"/>
      <c r="CW70" s="301"/>
      <c r="CX70" s="301"/>
      <c r="CY70" s="301"/>
      <c r="CZ70" s="301"/>
      <c r="DA70" s="301"/>
    </row>
    <row r="71" spans="1:105" ht="14">
      <c r="A71" s="301"/>
      <c r="B71" s="301"/>
      <c r="C71" s="301"/>
      <c r="D71" s="476" t="s">
        <v>216</v>
      </c>
      <c r="E71" s="476"/>
      <c r="F71" s="476"/>
      <c r="G71" s="476"/>
      <c r="H71" s="416"/>
      <c r="I71" s="417"/>
      <c r="J71" s="418"/>
      <c r="K71" s="301"/>
      <c r="L71" s="301"/>
      <c r="M71" s="307"/>
      <c r="N71" s="307"/>
      <c r="O71" s="318"/>
      <c r="P71" s="341"/>
      <c r="Q71" s="341"/>
      <c r="R71" s="341"/>
      <c r="S71" s="361">
        <f t="shared" si="49"/>
        <v>1897</v>
      </c>
      <c r="T71" s="380"/>
      <c r="U71" s="385">
        <f>'50.33'!C40</f>
        <v>0</v>
      </c>
      <c r="V71" s="385">
        <f>'50.33'!D40</f>
        <v>0</v>
      </c>
      <c r="W71" s="380"/>
      <c r="X71" s="385">
        <f>'50.33'!F40</f>
        <v>0</v>
      </c>
      <c r="Y71" s="380"/>
      <c r="Z71" s="367"/>
      <c r="AA71" s="307"/>
      <c r="AB71" s="301"/>
      <c r="AC71" s="301"/>
      <c r="AD71" s="301"/>
      <c r="AE71" s="301"/>
      <c r="AF71" s="301"/>
      <c r="AG71" s="301"/>
      <c r="AH71" s="301"/>
      <c r="AI71" s="301"/>
      <c r="AJ71" s="301"/>
      <c r="AK71" s="301"/>
      <c r="AL71" s="301"/>
      <c r="AM71" s="307"/>
      <c r="AN71" s="307"/>
      <c r="AO71" s="301"/>
      <c r="AP71" s="301"/>
      <c r="AQ71" s="301"/>
      <c r="AR71" s="301"/>
      <c r="AS71" s="301"/>
      <c r="AT71" s="301"/>
      <c r="AU71" s="301"/>
      <c r="AV71" s="301"/>
      <c r="AW71" s="301"/>
      <c r="AX71" s="301"/>
      <c r="AY71" s="301"/>
      <c r="AZ71" s="307"/>
      <c r="BA71" s="307"/>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c r="CN71" s="301"/>
      <c r="CO71" s="301"/>
      <c r="CP71" s="301"/>
      <c r="CQ71" s="301"/>
      <c r="CR71" s="301"/>
      <c r="CS71" s="301"/>
      <c r="CT71" s="301"/>
      <c r="CU71" s="301"/>
      <c r="CV71" s="301"/>
      <c r="CW71" s="301"/>
      <c r="CX71" s="301"/>
      <c r="CY71" s="301"/>
      <c r="CZ71" s="301"/>
      <c r="DA71" s="301"/>
    </row>
    <row r="72" spans="1:105" ht="15" customHeight="1">
      <c r="A72" s="301"/>
      <c r="B72" s="301"/>
      <c r="C72" s="301"/>
      <c r="D72" s="479" t="s">
        <v>79</v>
      </c>
      <c r="E72" s="480"/>
      <c r="F72" s="480"/>
      <c r="G72" s="481"/>
      <c r="H72" s="416"/>
      <c r="I72" s="417"/>
      <c r="J72" s="418"/>
      <c r="K72" s="301"/>
      <c r="L72" s="301"/>
      <c r="M72" s="307"/>
      <c r="N72" s="307"/>
      <c r="O72" s="318"/>
      <c r="P72" s="341"/>
      <c r="Q72" s="341"/>
      <c r="R72" s="341"/>
      <c r="S72" s="361">
        <f t="shared" si="49"/>
        <v>1896</v>
      </c>
      <c r="T72" s="415"/>
      <c r="U72" s="385">
        <f>'50.33'!C41</f>
        <v>0</v>
      </c>
      <c r="V72" s="385">
        <f>'50.33'!D41</f>
        <v>0</v>
      </c>
      <c r="W72" s="415"/>
      <c r="X72" s="385">
        <f>'50.33'!F41</f>
        <v>0</v>
      </c>
      <c r="Y72" s="415"/>
      <c r="Z72" s="367"/>
      <c r="AA72" s="307"/>
      <c r="AB72" s="301"/>
      <c r="AC72" s="301"/>
      <c r="AD72" s="301"/>
      <c r="AE72" s="301"/>
      <c r="AF72" s="301"/>
      <c r="AG72" s="301"/>
      <c r="AH72" s="301"/>
      <c r="AI72" s="301"/>
      <c r="AJ72" s="301"/>
      <c r="AK72" s="301"/>
      <c r="AL72" s="301"/>
      <c r="AM72" s="307"/>
      <c r="AN72" s="307"/>
      <c r="AO72" s="301"/>
      <c r="AP72" s="301"/>
      <c r="AQ72" s="301"/>
      <c r="AR72" s="301"/>
      <c r="AS72" s="301"/>
      <c r="AT72" s="301"/>
      <c r="AU72" s="301"/>
      <c r="AV72" s="301"/>
      <c r="AW72" s="301"/>
      <c r="AX72" s="301"/>
      <c r="AY72" s="301"/>
      <c r="AZ72" s="307"/>
      <c r="BA72" s="307"/>
      <c r="BB72" s="301"/>
      <c r="BC72" s="301"/>
      <c r="BD72" s="301"/>
      <c r="BE72" s="301"/>
      <c r="BF72" s="301"/>
      <c r="BG72" s="301"/>
      <c r="BH72" s="301"/>
      <c r="BI72" s="301"/>
      <c r="BJ72" s="301"/>
      <c r="BK72" s="301"/>
      <c r="BL72" s="301"/>
      <c r="BM72" s="301"/>
      <c r="BN72" s="301"/>
      <c r="BO72" s="301"/>
      <c r="BP72" s="301"/>
      <c r="BQ72" s="301"/>
      <c r="BR72" s="301"/>
      <c r="BS72" s="301"/>
      <c r="BT72" s="301"/>
      <c r="BU72" s="301"/>
      <c r="BV72" s="301"/>
      <c r="BW72" s="301"/>
      <c r="BX72" s="301"/>
      <c r="BY72" s="301"/>
      <c r="BZ72" s="301"/>
      <c r="CA72" s="301"/>
      <c r="CB72" s="301"/>
      <c r="CC72" s="301"/>
      <c r="CD72" s="301"/>
      <c r="CE72" s="301"/>
      <c r="CF72" s="301"/>
      <c r="CG72" s="301"/>
      <c r="CH72" s="301"/>
      <c r="CI72" s="301"/>
      <c r="CJ72" s="301"/>
      <c r="CK72" s="301"/>
      <c r="CL72" s="301"/>
      <c r="CM72" s="301"/>
      <c r="CN72" s="301"/>
      <c r="CO72" s="301"/>
      <c r="CP72" s="301"/>
      <c r="CQ72" s="301"/>
      <c r="CR72" s="301"/>
      <c r="CS72" s="301"/>
      <c r="CT72" s="301"/>
      <c r="CU72" s="301"/>
      <c r="CV72" s="301"/>
      <c r="CW72" s="301"/>
      <c r="CX72" s="301"/>
      <c r="CY72" s="301"/>
      <c r="CZ72" s="301"/>
      <c r="DA72" s="301"/>
    </row>
    <row r="73" spans="1:105" ht="14">
      <c r="A73" s="301"/>
      <c r="B73" s="301"/>
      <c r="C73" s="301"/>
      <c r="D73" s="476" t="s">
        <v>74</v>
      </c>
      <c r="E73" s="476"/>
      <c r="F73" s="476"/>
      <c r="G73" s="476"/>
      <c r="H73" s="416"/>
      <c r="I73" s="417"/>
      <c r="J73" s="418"/>
      <c r="K73" s="301"/>
      <c r="L73" s="301"/>
      <c r="M73" s="307"/>
      <c r="N73" s="307"/>
      <c r="O73" s="318"/>
      <c r="P73" s="341"/>
      <c r="Q73" s="341"/>
      <c r="R73" s="341"/>
      <c r="S73" s="361">
        <f t="shared" si="49"/>
        <v>1895</v>
      </c>
      <c r="T73" s="415"/>
      <c r="U73" s="385">
        <f>'50.33'!C42</f>
        <v>0</v>
      </c>
      <c r="V73" s="385">
        <f>'50.33'!D42</f>
        <v>0</v>
      </c>
      <c r="W73" s="415"/>
      <c r="X73" s="385">
        <f>'50.33'!F42</f>
        <v>0</v>
      </c>
      <c r="Y73" s="415"/>
      <c r="Z73" s="367"/>
      <c r="AA73" s="307"/>
      <c r="AB73" s="301"/>
      <c r="AC73" s="301"/>
      <c r="AD73" s="301"/>
      <c r="AE73" s="301"/>
      <c r="AF73" s="301"/>
      <c r="AG73" s="301"/>
      <c r="AH73" s="301"/>
      <c r="AI73" s="301"/>
      <c r="AJ73" s="301"/>
      <c r="AK73" s="301"/>
      <c r="AL73" s="301"/>
      <c r="AM73" s="307"/>
      <c r="AN73" s="307"/>
      <c r="AO73" s="301"/>
      <c r="AP73" s="301"/>
      <c r="AQ73" s="301"/>
      <c r="AR73" s="301"/>
      <c r="AS73" s="301"/>
      <c r="AT73" s="301"/>
      <c r="AU73" s="301"/>
      <c r="AV73" s="301"/>
      <c r="AW73" s="301"/>
      <c r="AX73" s="301"/>
      <c r="AY73" s="301"/>
      <c r="AZ73" s="307"/>
      <c r="BA73" s="307"/>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1"/>
      <c r="BX73" s="301"/>
      <c r="BY73" s="301"/>
      <c r="BZ73" s="301"/>
      <c r="CA73" s="301"/>
      <c r="CB73" s="301"/>
      <c r="CC73" s="301"/>
      <c r="CD73" s="301"/>
      <c r="CE73" s="301"/>
      <c r="CF73" s="301"/>
      <c r="CG73" s="301"/>
      <c r="CH73" s="301"/>
      <c r="CI73" s="301"/>
      <c r="CJ73" s="301"/>
      <c r="CK73" s="301"/>
      <c r="CL73" s="301"/>
      <c r="CM73" s="301"/>
      <c r="CN73" s="301"/>
      <c r="CO73" s="301"/>
      <c r="CP73" s="301"/>
      <c r="CQ73" s="301"/>
      <c r="CR73" s="301"/>
      <c r="CS73" s="301"/>
      <c r="CT73" s="301"/>
      <c r="CU73" s="301"/>
      <c r="CV73" s="301"/>
      <c r="CW73" s="301"/>
      <c r="CX73" s="301"/>
      <c r="CY73" s="301"/>
      <c r="CZ73" s="301"/>
      <c r="DA73" s="301"/>
    </row>
    <row r="74" spans="1:105" ht="14">
      <c r="A74" s="301"/>
      <c r="B74" s="301"/>
      <c r="C74" s="301"/>
      <c r="D74" s="476" t="s">
        <v>77</v>
      </c>
      <c r="E74" s="476"/>
      <c r="F74" s="476"/>
      <c r="G74" s="476"/>
      <c r="H74" s="416"/>
      <c r="I74" s="417"/>
      <c r="J74" s="418"/>
      <c r="K74" s="301"/>
      <c r="L74" s="301"/>
      <c r="M74" s="307"/>
      <c r="N74" s="307"/>
      <c r="O74" s="318"/>
      <c r="P74" s="341"/>
      <c r="Q74" s="341"/>
      <c r="R74" s="341"/>
      <c r="S74" s="361">
        <f t="shared" si="49"/>
        <v>1894</v>
      </c>
      <c r="T74" s="415"/>
      <c r="U74" s="385">
        <f>'50.33'!C43</f>
        <v>0</v>
      </c>
      <c r="V74" s="385">
        <f>'50.33'!D43</f>
        <v>0</v>
      </c>
      <c r="W74" s="415"/>
      <c r="X74" s="385">
        <f>'50.33'!F43</f>
        <v>0</v>
      </c>
      <c r="Y74" s="415"/>
      <c r="Z74" s="367"/>
      <c r="AA74" s="307"/>
      <c r="AB74" s="301"/>
      <c r="AC74" s="301"/>
      <c r="AD74" s="301"/>
      <c r="AE74" s="301"/>
      <c r="AF74" s="301"/>
      <c r="AG74" s="301"/>
      <c r="AH74" s="301"/>
      <c r="AI74" s="301"/>
      <c r="AJ74" s="301"/>
      <c r="AK74" s="301"/>
      <c r="AL74" s="301"/>
      <c r="AM74" s="307"/>
      <c r="AN74" s="307"/>
      <c r="AO74" s="301"/>
      <c r="AP74" s="301"/>
      <c r="AQ74" s="301"/>
      <c r="AR74" s="301"/>
      <c r="AS74" s="301"/>
      <c r="AT74" s="301"/>
      <c r="AU74" s="301"/>
      <c r="AV74" s="301"/>
      <c r="AW74" s="301"/>
      <c r="AX74" s="301"/>
      <c r="AY74" s="301"/>
      <c r="AZ74" s="307"/>
      <c r="BA74" s="307"/>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1"/>
      <c r="CP74" s="301"/>
      <c r="CQ74" s="301"/>
      <c r="CR74" s="301"/>
      <c r="CS74" s="301"/>
      <c r="CT74" s="301"/>
      <c r="CU74" s="301"/>
      <c r="CV74" s="301"/>
      <c r="CW74" s="301"/>
      <c r="CX74" s="301"/>
      <c r="CY74" s="301"/>
      <c r="CZ74" s="301"/>
      <c r="DA74" s="301"/>
    </row>
    <row r="75" spans="1:105" ht="14">
      <c r="A75" s="301"/>
      <c r="B75" s="301"/>
      <c r="C75" s="301"/>
      <c r="D75" s="476" t="s">
        <v>76</v>
      </c>
      <c r="E75" s="476"/>
      <c r="F75" s="476"/>
      <c r="G75" s="476"/>
      <c r="H75" s="416"/>
      <c r="I75" s="417"/>
      <c r="J75" s="418"/>
      <c r="K75" s="301"/>
      <c r="L75" s="301"/>
      <c r="M75" s="307"/>
      <c r="N75" s="307"/>
      <c r="O75" s="318"/>
      <c r="P75" s="341"/>
      <c r="Q75" s="341"/>
      <c r="R75" s="341"/>
      <c r="S75" s="361">
        <f t="shared" si="49"/>
        <v>1893</v>
      </c>
      <c r="T75" s="415"/>
      <c r="U75" s="385">
        <f>'50.33'!C44</f>
        <v>0</v>
      </c>
      <c r="V75" s="385">
        <f>'50.33'!D44</f>
        <v>0</v>
      </c>
      <c r="W75" s="415"/>
      <c r="X75" s="385">
        <f>'50.33'!F44</f>
        <v>0</v>
      </c>
      <c r="Y75" s="415"/>
      <c r="Z75" s="367"/>
      <c r="AA75" s="307"/>
      <c r="AB75" s="301"/>
      <c r="AC75" s="301"/>
      <c r="AD75" s="301"/>
      <c r="AE75" s="301"/>
      <c r="AF75" s="301"/>
      <c r="AG75" s="301"/>
      <c r="AH75" s="301"/>
      <c r="AI75" s="301"/>
      <c r="AJ75" s="301"/>
      <c r="AK75" s="301"/>
      <c r="AL75" s="301"/>
      <c r="AM75" s="307"/>
      <c r="AN75" s="307"/>
      <c r="AO75" s="301"/>
      <c r="AP75" s="301"/>
      <c r="AQ75" s="301"/>
      <c r="AR75" s="301"/>
      <c r="AS75" s="301"/>
      <c r="AT75" s="301"/>
      <c r="AU75" s="301"/>
      <c r="AV75" s="301"/>
      <c r="AW75" s="301"/>
      <c r="AX75" s="301"/>
      <c r="AY75" s="301"/>
      <c r="AZ75" s="307"/>
      <c r="BA75" s="307"/>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c r="CB75" s="301"/>
      <c r="CC75" s="301"/>
      <c r="CD75" s="301"/>
      <c r="CE75" s="301"/>
      <c r="CF75" s="301"/>
      <c r="CG75" s="301"/>
      <c r="CH75" s="301"/>
      <c r="CI75" s="301"/>
      <c r="CJ75" s="301"/>
      <c r="CK75" s="301"/>
      <c r="CL75" s="301"/>
      <c r="CM75" s="301"/>
      <c r="CN75" s="301"/>
      <c r="CO75" s="301"/>
      <c r="CP75" s="301"/>
      <c r="CQ75" s="301"/>
      <c r="CR75" s="301"/>
      <c r="CS75" s="301"/>
      <c r="CT75" s="301"/>
      <c r="CU75" s="301"/>
      <c r="CV75" s="301"/>
      <c r="CW75" s="301"/>
      <c r="CX75" s="301"/>
      <c r="CY75" s="301"/>
      <c r="CZ75" s="301"/>
      <c r="DA75" s="301"/>
    </row>
    <row r="76" spans="1:105" ht="14">
      <c r="A76" s="301"/>
      <c r="B76" s="301"/>
      <c r="C76" s="301"/>
      <c r="D76" s="477" t="s">
        <v>21</v>
      </c>
      <c r="E76" s="477"/>
      <c r="F76" s="477"/>
      <c r="G76" s="477"/>
      <c r="H76" s="419"/>
      <c r="I76" s="420"/>
      <c r="J76" s="421"/>
      <c r="K76" s="301"/>
      <c r="L76" s="301"/>
      <c r="M76" s="307"/>
      <c r="N76" s="307"/>
      <c r="O76" s="318"/>
      <c r="P76" s="341"/>
      <c r="Q76" s="341"/>
      <c r="R76" s="341"/>
      <c r="S76" s="361">
        <f t="shared" si="49"/>
        <v>1892</v>
      </c>
      <c r="T76" s="415"/>
      <c r="U76" s="385">
        <f>'50.33'!C45</f>
        <v>0</v>
      </c>
      <c r="V76" s="385">
        <f>'50.33'!D45</f>
        <v>0</v>
      </c>
      <c r="W76" s="415"/>
      <c r="X76" s="385">
        <f>'50.33'!F45</f>
        <v>0</v>
      </c>
      <c r="Y76" s="415"/>
      <c r="Z76" s="367"/>
      <c r="AA76" s="307"/>
      <c r="AB76" s="301"/>
      <c r="AC76" s="301"/>
      <c r="AD76" s="301"/>
      <c r="AE76" s="301"/>
      <c r="AF76" s="301"/>
      <c r="AG76" s="301"/>
      <c r="AH76" s="301"/>
      <c r="AI76" s="301"/>
      <c r="AJ76" s="301"/>
      <c r="AK76" s="301"/>
      <c r="AL76" s="301"/>
      <c r="AM76" s="307"/>
      <c r="AN76" s="307"/>
      <c r="AO76" s="301"/>
      <c r="AP76" s="301"/>
      <c r="AQ76" s="301"/>
      <c r="AR76" s="301"/>
      <c r="AS76" s="301"/>
      <c r="AT76" s="301"/>
      <c r="AU76" s="301"/>
      <c r="AV76" s="301"/>
      <c r="AW76" s="301"/>
      <c r="AX76" s="301"/>
      <c r="AY76" s="301"/>
      <c r="AZ76" s="307"/>
      <c r="BA76" s="307"/>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row>
    <row r="77" spans="1:105" ht="14">
      <c r="A77" s="301"/>
      <c r="B77" s="301"/>
      <c r="C77" s="301"/>
      <c r="D77" s="301"/>
      <c r="E77" s="301"/>
      <c r="F77" s="301"/>
      <c r="G77" s="301"/>
      <c r="H77" s="301"/>
      <c r="I77" s="301"/>
      <c r="J77" s="301"/>
      <c r="K77" s="301"/>
      <c r="L77" s="301"/>
      <c r="M77" s="307"/>
      <c r="N77" s="307"/>
      <c r="O77" s="318"/>
      <c r="P77" s="341"/>
      <c r="Q77" s="341"/>
      <c r="R77" s="341"/>
      <c r="S77" s="361">
        <f t="shared" si="49"/>
        <v>1891</v>
      </c>
      <c r="T77" s="415"/>
      <c r="U77" s="385">
        <f>'50.33'!C46</f>
        <v>0</v>
      </c>
      <c r="V77" s="385">
        <f>'50.33'!D46</f>
        <v>0</v>
      </c>
      <c r="W77" s="415"/>
      <c r="X77" s="385">
        <f>'50.33'!F46</f>
        <v>0</v>
      </c>
      <c r="Y77" s="415"/>
      <c r="Z77" s="367"/>
      <c r="AA77" s="307"/>
      <c r="AB77" s="301"/>
      <c r="AC77" s="301"/>
      <c r="AD77" s="301"/>
      <c r="AE77" s="301"/>
      <c r="AF77" s="301"/>
      <c r="AG77" s="301"/>
      <c r="AH77" s="301"/>
      <c r="AI77" s="301"/>
      <c r="AJ77" s="301"/>
      <c r="AK77" s="301"/>
      <c r="AL77" s="301"/>
      <c r="AM77" s="307"/>
      <c r="AN77" s="307"/>
      <c r="AO77" s="301"/>
      <c r="AP77" s="301"/>
      <c r="AQ77" s="301"/>
      <c r="AR77" s="301"/>
      <c r="AS77" s="301"/>
      <c r="AT77" s="301"/>
      <c r="AU77" s="301"/>
      <c r="AV77" s="301"/>
      <c r="AW77" s="301"/>
      <c r="AX77" s="301"/>
      <c r="AY77" s="301"/>
      <c r="AZ77" s="307"/>
      <c r="BA77" s="307"/>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row>
    <row r="78" spans="1:105" ht="56">
      <c r="A78" s="301"/>
      <c r="B78" s="301"/>
      <c r="C78" s="301"/>
      <c r="D78" s="301"/>
      <c r="E78" s="301"/>
      <c r="F78" s="422" t="s">
        <v>217</v>
      </c>
      <c r="G78" s="423" t="s">
        <v>218</v>
      </c>
      <c r="H78" s="422" t="s">
        <v>219</v>
      </c>
      <c r="I78" s="422" t="s">
        <v>220</v>
      </c>
      <c r="J78" s="301"/>
      <c r="K78" s="301"/>
      <c r="L78" s="301"/>
      <c r="M78" s="307"/>
      <c r="N78" s="307"/>
      <c r="O78" s="318"/>
      <c r="P78" s="341"/>
      <c r="Q78" s="341"/>
      <c r="R78" s="341"/>
      <c r="S78" s="383" t="str">
        <f>CONCATENATE(S77-1," &amp; prior")</f>
        <v>1890 &amp; prior</v>
      </c>
      <c r="T78" s="415"/>
      <c r="U78" s="385">
        <f>'50.33'!C47</f>
        <v>0</v>
      </c>
      <c r="V78" s="385">
        <f>'50.33'!D47</f>
        <v>0</v>
      </c>
      <c r="W78" s="415"/>
      <c r="X78" s="385">
        <f>'50.33'!F47</f>
        <v>0</v>
      </c>
      <c r="Y78" s="415"/>
      <c r="Z78" s="367"/>
      <c r="AA78" s="307"/>
      <c r="AB78" s="301"/>
      <c r="AC78" s="301"/>
      <c r="AD78" s="301"/>
      <c r="AE78" s="301"/>
      <c r="AF78" s="301"/>
      <c r="AG78" s="301"/>
      <c r="AH78" s="301"/>
      <c r="AI78" s="301"/>
      <c r="AJ78" s="301"/>
      <c r="AK78" s="301"/>
      <c r="AL78" s="301"/>
      <c r="AM78" s="307"/>
      <c r="AN78" s="307"/>
      <c r="AO78" s="301"/>
      <c r="AP78" s="301"/>
      <c r="AQ78" s="301"/>
      <c r="AR78" s="301"/>
      <c r="AS78" s="301"/>
      <c r="AT78" s="301"/>
      <c r="AU78" s="301"/>
      <c r="AV78" s="301"/>
      <c r="AW78" s="301"/>
      <c r="AX78" s="301"/>
      <c r="AY78" s="301"/>
      <c r="AZ78" s="307"/>
      <c r="BA78" s="307"/>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row>
    <row r="79" spans="1:105" ht="14">
      <c r="A79" s="301"/>
      <c r="B79" s="301"/>
      <c r="C79" s="301"/>
      <c r="D79" s="301"/>
      <c r="E79" s="301"/>
      <c r="F79" s="424">
        <f>G4</f>
        <v>1900</v>
      </c>
      <c r="G79" s="425"/>
      <c r="H79" s="425"/>
      <c r="I79" s="426">
        <f>G79-H79</f>
        <v>0</v>
      </c>
      <c r="J79" s="301"/>
      <c r="K79" s="301"/>
      <c r="L79" s="301"/>
      <c r="M79" s="307"/>
      <c r="N79" s="307"/>
      <c r="O79" s="318"/>
      <c r="P79" s="341"/>
      <c r="Q79" s="341"/>
      <c r="R79" s="341"/>
      <c r="S79" s="383" t="s">
        <v>20</v>
      </c>
      <c r="T79" s="415"/>
      <c r="U79" s="385">
        <f>'50.33'!C48</f>
        <v>0</v>
      </c>
      <c r="V79" s="385">
        <f>'50.33'!D48</f>
        <v>0</v>
      </c>
      <c r="W79" s="415"/>
      <c r="X79" s="385">
        <f>'50.33'!F48</f>
        <v>0</v>
      </c>
      <c r="Y79" s="415"/>
      <c r="Z79" s="367"/>
      <c r="AA79" s="307"/>
      <c r="AB79" s="301"/>
      <c r="AC79" s="301"/>
      <c r="AD79" s="301"/>
      <c r="AE79" s="301"/>
      <c r="AF79" s="301"/>
      <c r="AG79" s="301"/>
      <c r="AH79" s="301"/>
      <c r="AI79" s="301"/>
      <c r="AJ79" s="301"/>
      <c r="AK79" s="301"/>
      <c r="AL79" s="301"/>
      <c r="AM79" s="307"/>
      <c r="AN79" s="307"/>
      <c r="AO79" s="301"/>
      <c r="AP79" s="301"/>
      <c r="AQ79" s="301"/>
      <c r="AR79" s="301"/>
      <c r="AS79" s="301"/>
      <c r="AT79" s="301"/>
      <c r="AU79" s="301"/>
      <c r="AV79" s="301"/>
      <c r="AW79" s="301"/>
      <c r="AX79" s="301"/>
      <c r="AY79" s="301"/>
      <c r="AZ79" s="307"/>
      <c r="BA79" s="307"/>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row>
    <row r="80" spans="1:105" ht="14">
      <c r="A80" s="301"/>
      <c r="B80" s="301"/>
      <c r="C80" s="301"/>
      <c r="D80" s="301"/>
      <c r="E80" s="301"/>
      <c r="F80" s="301"/>
      <c r="G80" s="301"/>
      <c r="H80" s="301"/>
      <c r="I80" s="301"/>
      <c r="J80" s="301"/>
      <c r="K80" s="301"/>
      <c r="L80" s="301"/>
      <c r="M80" s="307"/>
      <c r="N80" s="307"/>
      <c r="O80" s="318"/>
      <c r="P80" s="341"/>
      <c r="Q80" s="341"/>
      <c r="R80" s="341"/>
      <c r="S80" s="383" t="s">
        <v>221</v>
      </c>
      <c r="T80" s="415"/>
      <c r="U80" s="396">
        <f>SUM(U68:U79)</f>
        <v>0</v>
      </c>
      <c r="V80" s="415"/>
      <c r="W80" s="415"/>
      <c r="X80" s="396">
        <f>SUM(X68:X79)</f>
        <v>0</v>
      </c>
      <c r="Y80" s="415"/>
      <c r="Z80" s="367"/>
      <c r="AA80" s="307"/>
      <c r="AB80" s="301"/>
      <c r="AC80" s="301"/>
      <c r="AD80" s="301"/>
      <c r="AE80" s="301"/>
      <c r="AF80" s="301"/>
      <c r="AG80" s="301"/>
      <c r="AH80" s="301"/>
      <c r="AI80" s="301"/>
      <c r="AJ80" s="301"/>
      <c r="AK80" s="301"/>
      <c r="AL80" s="301"/>
      <c r="AM80" s="307"/>
      <c r="AN80" s="307"/>
      <c r="AO80" s="301"/>
      <c r="AP80" s="301"/>
      <c r="AQ80" s="301"/>
      <c r="AR80" s="301"/>
      <c r="AS80" s="301"/>
      <c r="AT80" s="301"/>
      <c r="AU80" s="301"/>
      <c r="AV80" s="301"/>
      <c r="AW80" s="301"/>
      <c r="AX80" s="301"/>
      <c r="AY80" s="301"/>
      <c r="AZ80" s="307"/>
      <c r="BA80" s="307"/>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row>
    <row r="81" spans="1:105" ht="14">
      <c r="A81" s="301"/>
      <c r="B81" s="301"/>
      <c r="C81" s="301"/>
      <c r="D81" s="301"/>
      <c r="E81" s="301"/>
      <c r="F81" s="301"/>
      <c r="G81" s="301"/>
      <c r="H81" s="301"/>
      <c r="I81" s="301"/>
      <c r="J81" s="301"/>
      <c r="K81" s="301"/>
      <c r="L81" s="301"/>
      <c r="M81" s="307"/>
      <c r="N81" s="307"/>
      <c r="O81" s="318"/>
      <c r="P81" s="341"/>
      <c r="Q81" s="341"/>
      <c r="R81" s="341"/>
      <c r="S81" s="427"/>
      <c r="T81" s="415"/>
      <c r="U81" s="415"/>
      <c r="V81" s="415"/>
      <c r="W81" s="415"/>
      <c r="X81" s="415"/>
      <c r="Y81" s="415"/>
      <c r="Z81" s="367"/>
      <c r="AA81" s="307"/>
      <c r="AB81" s="301"/>
      <c r="AC81" s="301"/>
      <c r="AD81" s="301"/>
      <c r="AE81" s="301"/>
      <c r="AF81" s="301"/>
      <c r="AG81" s="301"/>
      <c r="AH81" s="301"/>
      <c r="AI81" s="301"/>
      <c r="AJ81" s="301"/>
      <c r="AK81" s="301"/>
      <c r="AL81" s="301"/>
      <c r="AM81" s="307"/>
      <c r="AN81" s="307"/>
      <c r="AO81" s="301"/>
      <c r="AP81" s="301"/>
      <c r="AQ81" s="301"/>
      <c r="AR81" s="301"/>
      <c r="AS81" s="301"/>
      <c r="AT81" s="301"/>
      <c r="AU81" s="301"/>
      <c r="AV81" s="301"/>
      <c r="AW81" s="301"/>
      <c r="AX81" s="301"/>
      <c r="AY81" s="301"/>
      <c r="AZ81" s="307"/>
      <c r="BA81" s="307"/>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301"/>
      <c r="CC81" s="301"/>
      <c r="CD81" s="301"/>
      <c r="CE81" s="301"/>
      <c r="CF81" s="301"/>
      <c r="CG81" s="301"/>
      <c r="CH81" s="301"/>
      <c r="CI81" s="301"/>
      <c r="CJ81" s="301"/>
      <c r="CK81" s="301"/>
      <c r="CL81" s="301"/>
      <c r="CM81" s="301"/>
      <c r="CN81" s="301"/>
      <c r="CO81" s="301"/>
      <c r="CP81" s="301"/>
      <c r="CQ81" s="301"/>
      <c r="CR81" s="301"/>
      <c r="CS81" s="301"/>
      <c r="CT81" s="301"/>
      <c r="CU81" s="301"/>
      <c r="CV81" s="301"/>
      <c r="CW81" s="301"/>
      <c r="CX81" s="301"/>
      <c r="CY81" s="301"/>
      <c r="CZ81" s="301"/>
      <c r="DA81" s="301"/>
    </row>
    <row r="82" spans="1:105" ht="14">
      <c r="A82" s="301"/>
      <c r="B82" s="301"/>
      <c r="C82" s="301"/>
      <c r="D82" s="301"/>
      <c r="E82" s="301"/>
      <c r="F82" s="301"/>
      <c r="G82" s="301"/>
      <c r="H82" s="301"/>
      <c r="I82" s="301"/>
      <c r="J82" s="301"/>
      <c r="K82" s="301"/>
      <c r="L82" s="301"/>
      <c r="M82" s="307"/>
      <c r="N82" s="307"/>
      <c r="O82" s="331"/>
      <c r="P82" s="428"/>
      <c r="Q82" s="428"/>
      <c r="R82" s="428"/>
      <c r="S82" s="428"/>
      <c r="T82" s="429"/>
      <c r="U82" s="429"/>
      <c r="V82" s="429"/>
      <c r="W82" s="429"/>
      <c r="X82" s="429"/>
      <c r="Y82" s="429"/>
      <c r="Z82" s="399"/>
      <c r="AA82" s="307"/>
      <c r="AB82" s="301"/>
      <c r="AC82" s="301"/>
      <c r="AD82" s="301"/>
      <c r="AE82" s="301"/>
      <c r="AF82" s="301"/>
      <c r="AG82" s="301"/>
      <c r="AH82" s="301"/>
      <c r="AI82" s="301"/>
      <c r="AJ82" s="301"/>
      <c r="AK82" s="301"/>
      <c r="AL82" s="301"/>
      <c r="AM82" s="307"/>
      <c r="AN82" s="307"/>
      <c r="AO82" s="301"/>
      <c r="AP82" s="301"/>
      <c r="AQ82" s="301"/>
      <c r="AR82" s="301"/>
      <c r="AS82" s="301"/>
      <c r="AT82" s="301"/>
      <c r="AU82" s="301"/>
      <c r="AV82" s="301"/>
      <c r="AW82" s="301"/>
      <c r="AX82" s="301"/>
      <c r="AY82" s="301"/>
      <c r="AZ82" s="307"/>
      <c r="BA82" s="307"/>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c r="CN82" s="301"/>
      <c r="CO82" s="301"/>
      <c r="CP82" s="301"/>
      <c r="CQ82" s="301"/>
      <c r="CR82" s="301"/>
      <c r="CS82" s="301"/>
      <c r="CT82" s="301"/>
      <c r="CU82" s="301"/>
      <c r="CV82" s="301"/>
      <c r="CW82" s="301"/>
      <c r="CX82" s="301"/>
      <c r="CY82" s="301"/>
      <c r="CZ82" s="301"/>
      <c r="DA82" s="301"/>
    </row>
    <row r="83" spans="1:105" ht="14">
      <c r="A83" s="301"/>
      <c r="B83" s="301"/>
      <c r="C83" s="301"/>
      <c r="D83" s="301"/>
      <c r="E83" s="301"/>
      <c r="F83" s="301"/>
      <c r="G83" s="301"/>
      <c r="H83" s="301"/>
      <c r="I83" s="301"/>
      <c r="J83" s="301"/>
      <c r="K83" s="301"/>
      <c r="L83" s="301"/>
      <c r="M83" s="307"/>
      <c r="N83" s="307"/>
      <c r="O83" s="301"/>
      <c r="P83" s="341"/>
      <c r="Q83" s="341"/>
      <c r="R83" s="341"/>
      <c r="S83" s="341"/>
      <c r="T83" s="415"/>
      <c r="U83" s="415"/>
      <c r="V83" s="415"/>
      <c r="W83" s="415"/>
      <c r="X83" s="415"/>
      <c r="Y83" s="415"/>
      <c r="Z83" s="307"/>
      <c r="AA83" s="307"/>
      <c r="AB83" s="301"/>
      <c r="AC83" s="301"/>
      <c r="AD83" s="301"/>
      <c r="AE83" s="301"/>
      <c r="AF83" s="301"/>
      <c r="AG83" s="301"/>
      <c r="AH83" s="301"/>
      <c r="AI83" s="301"/>
      <c r="AJ83" s="301"/>
      <c r="AK83" s="301"/>
      <c r="AL83" s="301"/>
      <c r="AM83" s="307"/>
      <c r="AN83" s="307"/>
      <c r="AO83" s="301"/>
      <c r="AP83" s="301"/>
      <c r="AQ83" s="301"/>
      <c r="AR83" s="301"/>
      <c r="AS83" s="301"/>
      <c r="AT83" s="301"/>
      <c r="AU83" s="301"/>
      <c r="AV83" s="301"/>
      <c r="AW83" s="301"/>
      <c r="AX83" s="301"/>
      <c r="AY83" s="301"/>
      <c r="AZ83" s="307"/>
      <c r="BA83" s="307"/>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row>
    <row r="84" spans="1:105" ht="14">
      <c r="A84" s="301"/>
      <c r="B84" s="301"/>
      <c r="C84" s="301"/>
      <c r="D84" s="301"/>
      <c r="E84" s="301"/>
      <c r="F84" s="301"/>
      <c r="G84" s="301"/>
      <c r="H84" s="301"/>
      <c r="I84" s="301"/>
      <c r="J84" s="301"/>
      <c r="K84" s="301"/>
      <c r="L84" s="301"/>
      <c r="M84" s="307"/>
      <c r="N84" s="307"/>
      <c r="O84" s="301"/>
      <c r="P84" s="341"/>
      <c r="Q84" s="341"/>
      <c r="R84" s="341"/>
      <c r="S84" s="341"/>
      <c r="T84" s="380"/>
      <c r="U84" s="380"/>
      <c r="V84" s="341"/>
      <c r="W84" s="380"/>
      <c r="X84" s="380"/>
      <c r="Y84" s="380"/>
      <c r="Z84" s="307"/>
      <c r="AA84" s="307"/>
      <c r="AB84" s="301"/>
      <c r="AC84" s="301"/>
      <c r="AD84" s="301"/>
      <c r="AE84" s="301"/>
      <c r="AF84" s="301"/>
      <c r="AG84" s="301"/>
      <c r="AH84" s="301"/>
      <c r="AI84" s="301"/>
      <c r="AJ84" s="301"/>
      <c r="AK84" s="301"/>
      <c r="AL84" s="301"/>
      <c r="AM84" s="307"/>
      <c r="AN84" s="307"/>
      <c r="AO84" s="301"/>
      <c r="AP84" s="301"/>
      <c r="AQ84" s="301"/>
      <c r="AR84" s="301"/>
      <c r="AS84" s="301"/>
      <c r="AT84" s="301"/>
      <c r="AU84" s="301"/>
      <c r="AV84" s="301"/>
      <c r="AW84" s="301"/>
      <c r="AX84" s="301"/>
      <c r="AY84" s="301"/>
      <c r="AZ84" s="307"/>
      <c r="BA84" s="307"/>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c r="CN84" s="301"/>
      <c r="CO84" s="301"/>
      <c r="CP84" s="301"/>
      <c r="CQ84" s="301"/>
      <c r="CR84" s="301"/>
      <c r="CS84" s="301"/>
      <c r="CT84" s="301"/>
      <c r="CU84" s="301"/>
      <c r="CV84" s="301"/>
      <c r="CW84" s="301"/>
      <c r="CX84" s="301"/>
      <c r="CY84" s="301"/>
      <c r="CZ84" s="301"/>
      <c r="DA84" s="301"/>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37"/>
  <sheetViews>
    <sheetView showGridLines="0" view="pageBreakPreview" topLeftCell="A14" zoomScaleNormal="100" zoomScaleSheetLayoutView="100" workbookViewId="0">
      <selection activeCell="A25" sqref="A25:XFD25"/>
    </sheetView>
  </sheetViews>
  <sheetFormatPr defaultColWidth="0" defaultRowHeight="14" zeroHeight="1"/>
  <cols>
    <col min="1" max="1" width="3.796875" style="225" bestFit="1" customWidth="1"/>
    <col min="2" max="2" width="116" style="225" customWidth="1"/>
    <col min="3" max="3" width="1.796875" style="225" customWidth="1"/>
    <col min="4" max="16384" width="10.69921875" style="225" hidden="1"/>
  </cols>
  <sheetData>
    <row r="1" spans="1:2" ht="15.75" customHeight="1">
      <c r="A1" s="457" t="s">
        <v>83</v>
      </c>
      <c r="B1" s="457"/>
    </row>
    <row r="2" spans="1:2" ht="15.75" customHeight="1">
      <c r="A2" s="226"/>
      <c r="B2" s="226"/>
    </row>
    <row r="3" spans="1:2" ht="27" customHeight="1">
      <c r="A3" s="458" t="s">
        <v>118</v>
      </c>
      <c r="B3" s="458"/>
    </row>
    <row r="4" spans="1:2"/>
    <row r="5" spans="1:2" ht="15.5">
      <c r="A5" s="459" t="s">
        <v>128</v>
      </c>
      <c r="B5" s="459"/>
    </row>
    <row r="6" spans="1:2" ht="29.25" customHeight="1">
      <c r="A6" s="227" t="s">
        <v>84</v>
      </c>
      <c r="B6" s="228" t="s">
        <v>119</v>
      </c>
    </row>
    <row r="7" spans="1:2" ht="42.5">
      <c r="A7" s="227" t="s">
        <v>85</v>
      </c>
      <c r="B7" s="228" t="s">
        <v>120</v>
      </c>
    </row>
    <row r="8" spans="1:2" ht="42.5">
      <c r="A8" s="227" t="s">
        <v>86</v>
      </c>
      <c r="B8" s="228" t="s">
        <v>121</v>
      </c>
    </row>
    <row r="9" spans="1:2" ht="28.5">
      <c r="A9" s="227" t="s">
        <v>87</v>
      </c>
      <c r="B9" s="228" t="s">
        <v>122</v>
      </c>
    </row>
    <row r="10" spans="1:2" ht="28.5">
      <c r="A10" s="227" t="s">
        <v>88</v>
      </c>
      <c r="B10" s="228" t="s">
        <v>123</v>
      </c>
    </row>
    <row r="11" spans="1:2" ht="56.5">
      <c r="A11" s="227" t="s">
        <v>89</v>
      </c>
      <c r="B11" s="228" t="s">
        <v>124</v>
      </c>
    </row>
    <row r="12" spans="1:2" ht="56.5">
      <c r="A12" s="227" t="s">
        <v>90</v>
      </c>
      <c r="B12" s="228" t="s">
        <v>125</v>
      </c>
    </row>
    <row r="13" spans="1:2" ht="14.5">
      <c r="B13" s="229"/>
    </row>
    <row r="14" spans="1:2" ht="15.5">
      <c r="A14" s="460" t="s">
        <v>91</v>
      </c>
      <c r="B14" s="460"/>
    </row>
    <row r="15" spans="1:2" ht="15.5">
      <c r="A15" s="230" t="s">
        <v>92</v>
      </c>
      <c r="B15" s="231"/>
    </row>
    <row r="16" spans="1:2" ht="46.5">
      <c r="A16" s="232" t="s">
        <v>93</v>
      </c>
      <c r="B16" s="233" t="s">
        <v>126</v>
      </c>
    </row>
    <row r="17" spans="1:2" ht="15.5">
      <c r="A17" s="232" t="s">
        <v>94</v>
      </c>
      <c r="B17" s="234" t="s">
        <v>95</v>
      </c>
    </row>
    <row r="18" spans="1:2" ht="15.5">
      <c r="A18" s="235"/>
      <c r="B18" s="236"/>
    </row>
    <row r="19" spans="1:2">
      <c r="B19" s="238"/>
    </row>
    <row r="20" spans="1:2" ht="16" customHeight="1">
      <c r="A20" s="461" t="s">
        <v>127</v>
      </c>
      <c r="B20" s="461"/>
    </row>
    <row r="21" spans="1:2" ht="28">
      <c r="A21" s="237" t="s">
        <v>93</v>
      </c>
      <c r="B21" s="239" t="s">
        <v>96</v>
      </c>
    </row>
    <row r="22" spans="1:2" ht="28">
      <c r="A22" s="237" t="s">
        <v>94</v>
      </c>
      <c r="B22" s="239" t="s">
        <v>97</v>
      </c>
    </row>
    <row r="23" spans="1:2" ht="28">
      <c r="A23" s="237" t="s">
        <v>98</v>
      </c>
      <c r="B23" s="240" t="s">
        <v>99</v>
      </c>
    </row>
    <row r="24" spans="1:2" ht="33" customHeight="1">
      <c r="A24" s="241"/>
      <c r="B24" s="242"/>
    </row>
    <row r="25" spans="1:2" ht="15.5">
      <c r="A25" s="456" t="s">
        <v>159</v>
      </c>
      <c r="B25" s="456"/>
    </row>
    <row r="26" spans="1:2">
      <c r="A26" s="287" t="s">
        <v>167</v>
      </c>
      <c r="B26" s="239" t="s">
        <v>178</v>
      </c>
    </row>
    <row r="27" spans="1:2">
      <c r="A27" s="287" t="s">
        <v>168</v>
      </c>
      <c r="B27" s="239" t="s">
        <v>174</v>
      </c>
    </row>
    <row r="28" spans="1:2">
      <c r="A28" s="287" t="s">
        <v>169</v>
      </c>
      <c r="B28" s="240" t="s">
        <v>75</v>
      </c>
    </row>
    <row r="29" spans="1:2">
      <c r="A29" s="287" t="s">
        <v>170</v>
      </c>
      <c r="B29" s="239" t="s">
        <v>175</v>
      </c>
    </row>
    <row r="30" spans="1:2">
      <c r="A30" s="287" t="s">
        <v>171</v>
      </c>
      <c r="B30" s="239" t="s">
        <v>176</v>
      </c>
    </row>
    <row r="31" spans="1:2" ht="42">
      <c r="A31" s="287" t="s">
        <v>172</v>
      </c>
      <c r="B31" s="240" t="s">
        <v>177</v>
      </c>
    </row>
    <row r="32" spans="1:2">
      <c r="A32" s="287" t="s">
        <v>173</v>
      </c>
      <c r="B32" s="240" t="s">
        <v>79</v>
      </c>
    </row>
    <row r="33"/>
    <row r="34" hidden="1"/>
    <row r="35" hidden="1"/>
    <row r="36" hidden="1"/>
    <row r="37" hidden="1"/>
  </sheetData>
  <sheetProtection password="C3AA" sheet="1" objects="1" scenarios="1"/>
  <mergeCells count="6">
    <mergeCell ref="A25:B25"/>
    <mergeCell ref="A1:B1"/>
    <mergeCell ref="A3:B3"/>
    <mergeCell ref="A5:B5"/>
    <mergeCell ref="A14:B14"/>
    <mergeCell ref="A20:B20"/>
  </mergeCells>
  <pageMargins left="0.51181102362204722" right="0" top="0.51181102362204722" bottom="0.51181102362204722" header="0.31496062992125984" footer="0.31496062992125984"/>
  <pageSetup paperSize="9" scale="92" orientation="portrait" r:id="rId1"/>
  <headerFooter>
    <oddFooter>&amp;F&amp;RPage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XFC29"/>
  <sheetViews>
    <sheetView showGridLines="0" zoomScaleNormal="100" workbookViewId="0">
      <selection activeCell="A11" sqref="A11:F11"/>
    </sheetView>
  </sheetViews>
  <sheetFormatPr defaultColWidth="0" defaultRowHeight="0" customHeight="1" zeroHeight="1"/>
  <cols>
    <col min="1" max="1" width="43" style="244" customWidth="1"/>
    <col min="2" max="2" width="44.69921875" style="244" customWidth="1"/>
    <col min="3" max="3" width="94.296875" style="244" customWidth="1"/>
    <col min="4" max="4" width="12.5" style="244" hidden="1"/>
    <col min="5" max="9" width="10.69921875" style="244" hidden="1"/>
    <col min="10" max="10" width="28.69921875" style="244" hidden="1"/>
    <col min="11" max="16381" width="11.296875" style="244" hidden="1"/>
    <col min="16382" max="16383" width="5.796875" style="244" hidden="1"/>
    <col min="16384" max="16384" width="4.796875" style="244" hidden="1" customWidth="1"/>
  </cols>
  <sheetData>
    <row r="1" spans="1:10" ht="14">
      <c r="A1" s="243" t="s">
        <v>100</v>
      </c>
      <c r="J1" s="245" t="s">
        <v>101</v>
      </c>
    </row>
    <row r="2" spans="1:10" ht="14">
      <c r="A2" s="246"/>
      <c r="J2" s="245" t="s">
        <v>102</v>
      </c>
    </row>
    <row r="3" spans="1:10" ht="14">
      <c r="A3" s="21" t="str">
        <f>+Cover!A7</f>
        <v>Select Name of Insurer</v>
      </c>
      <c r="B3" s="247"/>
      <c r="J3" s="245" t="s">
        <v>103</v>
      </c>
    </row>
    <row r="4" spans="1:10" ht="14">
      <c r="A4" s="23" t="s">
        <v>82</v>
      </c>
      <c r="B4" s="248"/>
      <c r="J4" s="245" t="s">
        <v>104</v>
      </c>
    </row>
    <row r="5" spans="1:10" ht="14">
      <c r="A5" s="23"/>
      <c r="B5" s="248"/>
      <c r="J5" s="244" t="s">
        <v>105</v>
      </c>
    </row>
    <row r="6" spans="1:10" ht="14">
      <c r="A6" s="23" t="str">
        <f>CONTENTS!A5</f>
        <v xml:space="preserve">General Insurers Claims Schedules - as at </v>
      </c>
      <c r="B6" s="248"/>
      <c r="C6" s="263">
        <f>CONTENTS!C5</f>
        <v>0</v>
      </c>
      <c r="J6" s="245" t="s">
        <v>107</v>
      </c>
    </row>
    <row r="7" spans="1:10" ht="14">
      <c r="A7" s="23" t="str">
        <f>CONTENTS!A6</f>
        <v>For Financial Year End:</v>
      </c>
      <c r="B7" s="248"/>
      <c r="C7" s="263">
        <f>CONTENTS!C6</f>
        <v>0</v>
      </c>
      <c r="G7" s="244">
        <f>CONTENTS!C6</f>
        <v>0</v>
      </c>
    </row>
    <row r="8" spans="1:10" ht="14"/>
    <row r="9" spans="1:10" ht="14">
      <c r="A9" s="247" t="s">
        <v>106</v>
      </c>
    </row>
    <row r="10" spans="1:10" ht="14"/>
    <row r="11" spans="1:10" ht="28">
      <c r="A11" s="249" t="s">
        <v>108</v>
      </c>
      <c r="B11" s="250" t="s">
        <v>109</v>
      </c>
      <c r="C11" s="251" t="s">
        <v>110</v>
      </c>
    </row>
    <row r="12" spans="1:10" ht="14">
      <c r="A12" s="252" t="s">
        <v>111</v>
      </c>
      <c r="B12" s="254"/>
      <c r="C12" s="253"/>
    </row>
    <row r="13" spans="1:10" ht="14">
      <c r="A13" s="252" t="s">
        <v>78</v>
      </c>
      <c r="B13" s="254"/>
      <c r="C13" s="253"/>
    </row>
    <row r="14" spans="1:10" ht="14">
      <c r="A14" s="252" t="s">
        <v>73</v>
      </c>
      <c r="B14" s="254"/>
      <c r="C14" s="253"/>
    </row>
    <row r="15" spans="1:10" ht="14">
      <c r="A15" s="252" t="s">
        <v>79</v>
      </c>
      <c r="B15" s="254"/>
      <c r="C15" s="253"/>
    </row>
    <row r="16" spans="1:10" ht="14">
      <c r="A16" s="252" t="s">
        <v>112</v>
      </c>
      <c r="B16" s="254"/>
      <c r="C16" s="253"/>
    </row>
    <row r="17" spans="1:3" ht="14">
      <c r="A17" s="252" t="s">
        <v>77</v>
      </c>
      <c r="B17" s="254"/>
      <c r="C17" s="253"/>
    </row>
    <row r="18" spans="1:3" ht="14">
      <c r="A18" s="252" t="s">
        <v>76</v>
      </c>
      <c r="B18" s="254"/>
      <c r="C18" s="253"/>
    </row>
    <row r="19" spans="1:3" ht="29.25" customHeight="1"/>
    <row r="20" spans="1:3" ht="29.25" customHeight="1">
      <c r="A20" s="462" t="s">
        <v>113</v>
      </c>
      <c r="B20" s="462"/>
      <c r="C20" s="462"/>
    </row>
    <row r="21" spans="1:3" ht="29.25" hidden="1" customHeight="1">
      <c r="A21" s="255"/>
      <c r="B21" s="255"/>
      <c r="C21" s="255"/>
    </row>
    <row r="22" spans="1:3" ht="29.25" hidden="1" customHeight="1">
      <c r="A22" s="255"/>
      <c r="B22" s="255"/>
      <c r="C22" s="255"/>
    </row>
    <row r="23" spans="1:3" ht="29.25" hidden="1" customHeight="1">
      <c r="A23" s="255"/>
      <c r="B23" s="255"/>
      <c r="C23" s="255"/>
    </row>
    <row r="24" spans="1:3" ht="0" hidden="1" customHeight="1">
      <c r="A24" s="255"/>
      <c r="B24" s="255"/>
      <c r="C24" s="255"/>
    </row>
    <row r="25" spans="1:3" ht="0" hidden="1" customHeight="1">
      <c r="A25" s="255"/>
      <c r="B25" s="255"/>
      <c r="C25" s="255"/>
    </row>
    <row r="26" spans="1:3" ht="0" hidden="1" customHeight="1">
      <c r="A26" s="255"/>
      <c r="B26" s="255"/>
      <c r="C26" s="255"/>
    </row>
    <row r="27" spans="1:3" ht="0" hidden="1" customHeight="1">
      <c r="A27" s="255"/>
      <c r="B27" s="255"/>
      <c r="C27" s="255"/>
    </row>
    <row r="28" spans="1:3" ht="0" hidden="1" customHeight="1"/>
    <row r="29" spans="1:3" ht="0" hidden="1" customHeight="1"/>
  </sheetData>
  <sheetProtection password="C3AA" sheet="1" objects="1" scenarios="1"/>
  <mergeCells count="1">
    <mergeCell ref="A20:C20"/>
  </mergeCells>
  <dataValidations count="1">
    <dataValidation type="list" allowBlank="1" showInputMessage="1" showErrorMessage="1" sqref="B12:B18">
      <formula1>$J$2:$J$6</formula1>
    </dataValidation>
  </dataValidations>
  <pageMargins left="0.51181102362204722" right="0" top="0.51181102362204722" bottom="0.51181102362204722" header="0.31496062992125984" footer="0.31496062992125984"/>
  <pageSetup paperSize="9" scale="59" orientation="portrait" r:id="rId1"/>
  <headerFooter>
    <oddFooter>&amp;F&amp;RPage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1"/>
  <sheetViews>
    <sheetView zoomScaleNormal="100" workbookViewId="0">
      <selection activeCell="A11" sqref="A11:F11"/>
    </sheetView>
  </sheetViews>
  <sheetFormatPr defaultColWidth="0" defaultRowHeight="13" zeroHeight="1"/>
  <cols>
    <col min="1" max="1" width="26.5" customWidth="1"/>
    <col min="2" max="5" width="20.796875" customWidth="1"/>
    <col min="6" max="6" width="25.69921875" customWidth="1"/>
    <col min="7" max="7" width="20.796875" customWidth="1"/>
    <col min="8" max="16384" width="9.296875" hidden="1"/>
  </cols>
  <sheetData>
    <row r="1" spans="1:7">
      <c r="A1" s="463" t="s">
        <v>12</v>
      </c>
      <c r="B1" s="463"/>
      <c r="C1" s="463"/>
      <c r="D1" s="463"/>
      <c r="E1" s="463"/>
      <c r="F1" s="463"/>
      <c r="G1" s="463"/>
    </row>
    <row r="2" spans="1:7" ht="15.5">
      <c r="A2" s="19"/>
      <c r="B2" s="19"/>
      <c r="C2" s="19"/>
      <c r="D2" s="19"/>
      <c r="E2" s="19"/>
      <c r="F2" s="20"/>
      <c r="G2" s="19"/>
    </row>
    <row r="3" spans="1:7" ht="14">
      <c r="A3" s="21" t="str">
        <f>+Cover!A7</f>
        <v>Select Name of Insurer</v>
      </c>
      <c r="B3" s="21"/>
      <c r="C3" s="21"/>
      <c r="D3" s="22"/>
      <c r="E3" s="22"/>
      <c r="F3" s="22"/>
      <c r="G3" s="22"/>
    </row>
    <row r="4" spans="1:7" ht="14">
      <c r="A4" s="23" t="s">
        <v>82</v>
      </c>
      <c r="B4" s="22"/>
      <c r="C4" s="22"/>
      <c r="D4" s="22"/>
      <c r="E4" s="22"/>
      <c r="F4" s="22"/>
      <c r="G4" s="22"/>
    </row>
    <row r="5" spans="1:7" ht="14">
      <c r="A5" s="23"/>
      <c r="B5" s="22"/>
      <c r="C5" s="22"/>
      <c r="D5" s="22"/>
      <c r="E5" s="22"/>
      <c r="F5" s="22"/>
      <c r="G5" s="22"/>
    </row>
    <row r="6" spans="1:7" ht="14">
      <c r="A6" s="23" t="str">
        <f>CONTENTS!A5</f>
        <v xml:space="preserve">General Insurers Claims Schedules - as at </v>
      </c>
      <c r="B6" s="22"/>
      <c r="C6" s="22"/>
      <c r="D6" s="22"/>
      <c r="E6" s="22"/>
      <c r="F6" s="22"/>
      <c r="G6" s="25">
        <f>CONTENTS!C5</f>
        <v>0</v>
      </c>
    </row>
    <row r="7" spans="1:7" ht="14">
      <c r="A7" s="23" t="str">
        <f>CONTENTS!A6</f>
        <v>For Financial Year End:</v>
      </c>
      <c r="B7" s="24"/>
      <c r="C7" s="24"/>
      <c r="D7" s="24"/>
      <c r="E7" s="24"/>
      <c r="F7" s="24"/>
      <c r="G7" s="25">
        <f>CONTENTS!C6</f>
        <v>0</v>
      </c>
    </row>
    <row r="8" spans="1:7" ht="14">
      <c r="A8" s="23"/>
      <c r="B8" s="24"/>
      <c r="C8" s="24"/>
      <c r="D8" s="24"/>
      <c r="E8" s="24"/>
      <c r="F8" s="24"/>
      <c r="G8" s="24"/>
    </row>
    <row r="9" spans="1:7" ht="14">
      <c r="A9" s="26" t="s">
        <v>14</v>
      </c>
      <c r="B9" s="27"/>
      <c r="C9" s="27"/>
      <c r="D9" s="27"/>
      <c r="E9" s="27"/>
      <c r="F9" s="27"/>
      <c r="G9" s="27"/>
    </row>
    <row r="10" spans="1:7" ht="14">
      <c r="A10" s="22"/>
      <c r="B10" s="27"/>
      <c r="C10" s="27"/>
      <c r="D10" s="27"/>
      <c r="E10" s="27"/>
      <c r="F10" s="27"/>
      <c r="G10" s="27"/>
    </row>
    <row r="11" spans="1:7" ht="14">
      <c r="A11" s="28" t="s">
        <v>15</v>
      </c>
      <c r="B11" s="24"/>
      <c r="C11" s="29" t="s">
        <v>16</v>
      </c>
      <c r="D11" s="27"/>
      <c r="E11" s="27"/>
      <c r="F11" s="27"/>
      <c r="G11" s="27"/>
    </row>
    <row r="12" spans="1:7" ht="14">
      <c r="A12" s="30" t="s">
        <v>17</v>
      </c>
      <c r="B12" s="31"/>
      <c r="C12" s="31"/>
      <c r="D12" s="31"/>
      <c r="E12" s="31"/>
      <c r="F12" s="31"/>
      <c r="G12" s="31"/>
    </row>
    <row r="13" spans="1:7" ht="14">
      <c r="A13" s="32"/>
      <c r="B13" s="32"/>
      <c r="C13" s="32"/>
      <c r="D13" s="32"/>
      <c r="E13" s="32"/>
      <c r="F13" s="32"/>
      <c r="G13" s="32"/>
    </row>
    <row r="14" spans="1:7" ht="14">
      <c r="A14" s="33">
        <v>1</v>
      </c>
      <c r="B14" s="33">
        <f t="shared" ref="B14:G14" si="0">+A14+1</f>
        <v>2</v>
      </c>
      <c r="C14" s="33">
        <f t="shared" si="0"/>
        <v>3</v>
      </c>
      <c r="D14" s="33">
        <f t="shared" si="0"/>
        <v>4</v>
      </c>
      <c r="E14" s="33">
        <f t="shared" si="0"/>
        <v>5</v>
      </c>
      <c r="F14" s="33">
        <f t="shared" si="0"/>
        <v>6</v>
      </c>
      <c r="G14" s="33">
        <f t="shared" si="0"/>
        <v>7</v>
      </c>
    </row>
    <row r="15" spans="1:7" ht="105" customHeight="1">
      <c r="A15" s="88" t="str">
        <f>"Figures grouped by Accident Year ending "&amp;TEXT($G$7,"dd-mmm")</f>
        <v>Figures grouped by Accident Year ending 00-Jan</v>
      </c>
      <c r="B15" s="35" t="str">
        <f>"No. of Claims First reported in "&amp;YEAR($G$7)</f>
        <v>No. of Claims First reported in 1900</v>
      </c>
      <c r="C15" s="36" t="str">
        <f>"Gross Claim Payments during "&amp;YEAR($G$7)</f>
        <v>Gross Claim Payments during 1900</v>
      </c>
      <c r="D15" s="36" t="str">
        <f>"Cumulative Gross Claim Payments from Accident Year end to of Financial Year "&amp;YEAR($G$7)</f>
        <v>Cumulative Gross Claim Payments from Accident Year end to of Financial Year 1900</v>
      </c>
      <c r="E15" s="37" t="str">
        <f>"No of Claims Outstanding At The End of the Financial Year "&amp;YEAR($G$7)</f>
        <v>No of Claims Outstanding At The End of the Financial Year 1900</v>
      </c>
      <c r="F15" s="36" t="str">
        <f>"Gross Case Reserves on Claims Outstanding at end of financial year "&amp;YEAR($G$7)</f>
        <v>Gross Case Reserves on Claims Outstanding at end of financial year 1900</v>
      </c>
      <c r="G15" s="35" t="str">
        <f>"Gross IBNR Reserve at end of financial year "&amp;YEAR($G$7)</f>
        <v>Gross IBNR Reserve at end of financial year 1900</v>
      </c>
    </row>
    <row r="16" spans="1:7" ht="14">
      <c r="A16" s="38"/>
      <c r="B16" s="39" t="s">
        <v>18</v>
      </c>
      <c r="C16" s="39" t="s">
        <v>19</v>
      </c>
      <c r="D16" s="39" t="s">
        <v>19</v>
      </c>
      <c r="E16" s="40" t="s">
        <v>18</v>
      </c>
      <c r="F16" s="39" t="s">
        <v>19</v>
      </c>
      <c r="G16" s="39" t="s">
        <v>19</v>
      </c>
    </row>
    <row r="17" spans="1:7" ht="14">
      <c r="A17" s="41">
        <f>YEAR($G$7)</f>
        <v>1900</v>
      </c>
      <c r="B17" s="42">
        <f>+'50.21'!B17+'50.22'!B17+'50.23'!B17+'50.24'!B17+'50.25'!B17+'50.26'!B17+'50.27'!B17</f>
        <v>0</v>
      </c>
      <c r="C17" s="42">
        <f>+'50.21'!C17+'50.22'!C17+'50.23'!C17+'50.24'!C17+'50.25'!C17+'50.26'!C17+'50.27'!C17</f>
        <v>0</v>
      </c>
      <c r="D17" s="42">
        <f>+'50.21'!D17+'50.22'!D17+'50.23'!D17+'50.24'!D17+'50.25'!D17+'50.26'!D17+'50.27'!D17</f>
        <v>0</v>
      </c>
      <c r="E17" s="42">
        <f>+'50.21'!E17+'50.22'!E17+'50.23'!E17+'50.24'!E17+'50.25'!E17+'50.26'!E17+'50.27'!E17</f>
        <v>0</v>
      </c>
      <c r="F17" s="42">
        <f>+'50.21'!F17+'50.22'!F17+'50.23'!F17+'50.24'!F17+'50.25'!F17+'50.26'!F17+'50.27'!F17</f>
        <v>0</v>
      </c>
      <c r="G17" s="42">
        <f>+'50.21'!G17+'50.22'!G17+'50.23'!G17+'50.24'!G17+'50.25'!G17+'50.26'!G17+'50.27'!G17</f>
        <v>0</v>
      </c>
    </row>
    <row r="18" spans="1:7" ht="14">
      <c r="A18" s="43">
        <f t="shared" ref="A18:A26" si="1">A17-1</f>
        <v>1899</v>
      </c>
      <c r="B18" s="42">
        <f>+'50.21'!B18+'50.22'!B18+'50.23'!B18+'50.24'!B18+'50.25'!B18+'50.26'!B18+'50.27'!B18</f>
        <v>0</v>
      </c>
      <c r="C18" s="42">
        <f>+'50.21'!C18+'50.22'!C18+'50.23'!C18+'50.24'!C18+'50.25'!C18+'50.26'!C18+'50.27'!C18</f>
        <v>0</v>
      </c>
      <c r="D18" s="42">
        <f>+'50.21'!D18+'50.22'!D18+'50.23'!D18+'50.24'!D18+'50.25'!D18+'50.26'!D18+'50.27'!D18</f>
        <v>0</v>
      </c>
      <c r="E18" s="42">
        <f>+'50.21'!E18+'50.22'!E18+'50.23'!E18+'50.24'!E18+'50.25'!E18+'50.26'!E18+'50.27'!E18</f>
        <v>0</v>
      </c>
      <c r="F18" s="42">
        <f>+'50.21'!F18+'50.22'!F18+'50.23'!F18+'50.24'!F18+'50.25'!F18+'50.26'!F18+'50.27'!F18</f>
        <v>0</v>
      </c>
      <c r="G18" s="42">
        <f>+'50.21'!G18+'50.22'!G18+'50.23'!G18+'50.24'!G18+'50.25'!G18+'50.26'!G18+'50.27'!G18</f>
        <v>0</v>
      </c>
    </row>
    <row r="19" spans="1:7" ht="14">
      <c r="A19" s="43">
        <f t="shared" si="1"/>
        <v>1898</v>
      </c>
      <c r="B19" s="42">
        <f>+'50.21'!B19+'50.22'!B19+'50.23'!B19+'50.24'!B19+'50.25'!B19+'50.26'!B19+'50.27'!B19</f>
        <v>0</v>
      </c>
      <c r="C19" s="42">
        <f>+'50.21'!C19+'50.22'!C19+'50.23'!C19+'50.24'!C19+'50.25'!C19+'50.26'!C19+'50.27'!C19</f>
        <v>0</v>
      </c>
      <c r="D19" s="42">
        <f>+'50.21'!D19+'50.22'!D19+'50.23'!D19+'50.24'!D19+'50.25'!D19+'50.26'!D19+'50.27'!D19</f>
        <v>0</v>
      </c>
      <c r="E19" s="42">
        <f>+'50.21'!E19+'50.22'!E19+'50.23'!E19+'50.24'!E19+'50.25'!E19+'50.26'!E19+'50.27'!E19</f>
        <v>0</v>
      </c>
      <c r="F19" s="42">
        <f>+'50.21'!F19+'50.22'!F19+'50.23'!F19+'50.24'!F19+'50.25'!F19+'50.26'!F19+'50.27'!F19</f>
        <v>0</v>
      </c>
      <c r="G19" s="42">
        <f>+'50.21'!G19+'50.22'!G19+'50.23'!G19+'50.24'!G19+'50.25'!G19+'50.26'!G19+'50.27'!G19</f>
        <v>0</v>
      </c>
    </row>
    <row r="20" spans="1:7" ht="14">
      <c r="A20" s="43">
        <f t="shared" si="1"/>
        <v>1897</v>
      </c>
      <c r="B20" s="42">
        <f>+'50.21'!B20+'50.22'!B20+'50.23'!B20+'50.24'!B20+'50.25'!B20+'50.26'!B20+'50.27'!B20</f>
        <v>0</v>
      </c>
      <c r="C20" s="42">
        <f>+'50.21'!C20+'50.22'!C20+'50.23'!C20+'50.24'!C20+'50.25'!C20+'50.26'!C20+'50.27'!C20</f>
        <v>0</v>
      </c>
      <c r="D20" s="42">
        <f>+'50.21'!D20+'50.22'!D20+'50.23'!D20+'50.24'!D20+'50.25'!D20+'50.26'!D20+'50.27'!D20</f>
        <v>0</v>
      </c>
      <c r="E20" s="42">
        <f>+'50.21'!E20+'50.22'!E20+'50.23'!E20+'50.24'!E20+'50.25'!E20+'50.26'!E20+'50.27'!E20</f>
        <v>0</v>
      </c>
      <c r="F20" s="42">
        <f>+'50.21'!F20+'50.22'!F20+'50.23'!F20+'50.24'!F20+'50.25'!F20+'50.26'!F20+'50.27'!F20</f>
        <v>0</v>
      </c>
      <c r="G20" s="42">
        <f>+'50.21'!G20+'50.22'!G20+'50.23'!G20+'50.24'!G20+'50.25'!G20+'50.26'!G20+'50.27'!G20</f>
        <v>0</v>
      </c>
    </row>
    <row r="21" spans="1:7" ht="14">
      <c r="A21" s="43">
        <f t="shared" si="1"/>
        <v>1896</v>
      </c>
      <c r="B21" s="42">
        <f>+'50.21'!B21+'50.22'!B21+'50.23'!B21+'50.24'!B21+'50.25'!B21+'50.26'!B21+'50.27'!B21</f>
        <v>0</v>
      </c>
      <c r="C21" s="42">
        <f>+'50.21'!C21+'50.22'!C21+'50.23'!C21+'50.24'!C21+'50.25'!C21+'50.26'!C21+'50.27'!C21</f>
        <v>0</v>
      </c>
      <c r="D21" s="42">
        <f>+'50.21'!D21+'50.22'!D21+'50.23'!D21+'50.24'!D21+'50.25'!D21+'50.26'!D21+'50.27'!D21</f>
        <v>0</v>
      </c>
      <c r="E21" s="42">
        <f>+'50.21'!E21+'50.22'!E21+'50.23'!E21+'50.24'!E21+'50.25'!E21+'50.26'!E21+'50.27'!E21</f>
        <v>0</v>
      </c>
      <c r="F21" s="42">
        <f>+'50.21'!F21+'50.22'!F21+'50.23'!F21+'50.24'!F21+'50.25'!F21+'50.26'!F21+'50.27'!F21</f>
        <v>0</v>
      </c>
      <c r="G21" s="42">
        <f>+'50.21'!G21+'50.22'!G21+'50.23'!G21+'50.24'!G21+'50.25'!G21+'50.26'!G21+'50.27'!G21</f>
        <v>0</v>
      </c>
    </row>
    <row r="22" spans="1:7" ht="14">
      <c r="A22" s="43">
        <f t="shared" si="1"/>
        <v>1895</v>
      </c>
      <c r="B22" s="42">
        <f>+'50.21'!B22+'50.22'!B22+'50.23'!B22+'50.24'!B22+'50.25'!B22+'50.26'!B22+'50.27'!B22</f>
        <v>0</v>
      </c>
      <c r="C22" s="42">
        <f>+'50.21'!C22+'50.22'!C22+'50.23'!C22+'50.24'!C22+'50.25'!C22+'50.26'!C22+'50.27'!C22</f>
        <v>0</v>
      </c>
      <c r="D22" s="42">
        <f>+'50.21'!D22+'50.22'!D22+'50.23'!D22+'50.24'!D22+'50.25'!D22+'50.26'!D22+'50.27'!D22</f>
        <v>0</v>
      </c>
      <c r="E22" s="42">
        <f>+'50.21'!E22+'50.22'!E22+'50.23'!E22+'50.24'!E22+'50.25'!E22+'50.26'!E22+'50.27'!E22</f>
        <v>0</v>
      </c>
      <c r="F22" s="42">
        <f>+'50.21'!F22+'50.22'!F22+'50.23'!F22+'50.24'!F22+'50.25'!F22+'50.26'!F22+'50.27'!F22</f>
        <v>0</v>
      </c>
      <c r="G22" s="42">
        <f>+'50.21'!G22+'50.22'!G22+'50.23'!G22+'50.24'!G22+'50.25'!G22+'50.26'!G22+'50.27'!G22</f>
        <v>0</v>
      </c>
    </row>
    <row r="23" spans="1:7" ht="14">
      <c r="A23" s="43">
        <f t="shared" si="1"/>
        <v>1894</v>
      </c>
      <c r="B23" s="42">
        <f>+'50.21'!B23+'50.22'!B23+'50.23'!B23+'50.24'!B23+'50.25'!B23+'50.26'!B23+'50.27'!B23</f>
        <v>0</v>
      </c>
      <c r="C23" s="42">
        <f>+'50.21'!C23+'50.22'!C23+'50.23'!C23+'50.24'!C23+'50.25'!C23+'50.26'!C23+'50.27'!C23</f>
        <v>0</v>
      </c>
      <c r="D23" s="42">
        <f>+'50.21'!D23+'50.22'!D23+'50.23'!D23+'50.24'!D23+'50.25'!D23+'50.26'!D23+'50.27'!D23</f>
        <v>0</v>
      </c>
      <c r="E23" s="42">
        <f>+'50.21'!E23+'50.22'!E23+'50.23'!E23+'50.24'!E23+'50.25'!E23+'50.26'!E23+'50.27'!E23</f>
        <v>0</v>
      </c>
      <c r="F23" s="42">
        <f>+'50.21'!F23+'50.22'!F23+'50.23'!F23+'50.24'!F23+'50.25'!F23+'50.26'!F23+'50.27'!F23</f>
        <v>0</v>
      </c>
      <c r="G23" s="42">
        <f>+'50.21'!G23+'50.22'!G23+'50.23'!G23+'50.24'!G23+'50.25'!G23+'50.26'!G23+'50.27'!G23</f>
        <v>0</v>
      </c>
    </row>
    <row r="24" spans="1:7" ht="14">
      <c r="A24" s="43">
        <f t="shared" si="1"/>
        <v>1893</v>
      </c>
      <c r="B24" s="42">
        <f>+'50.21'!B24+'50.22'!B24+'50.23'!B24+'50.24'!B24+'50.25'!B24+'50.26'!B24+'50.27'!B24</f>
        <v>0</v>
      </c>
      <c r="C24" s="42">
        <f>+'50.21'!C24+'50.22'!C24+'50.23'!C24+'50.24'!C24+'50.25'!C24+'50.26'!C24+'50.27'!C24</f>
        <v>0</v>
      </c>
      <c r="D24" s="42">
        <f>+'50.21'!D24+'50.22'!D24+'50.23'!D24+'50.24'!D24+'50.25'!D24+'50.26'!D24+'50.27'!D24</f>
        <v>0</v>
      </c>
      <c r="E24" s="42">
        <f>+'50.21'!E24+'50.22'!E24+'50.23'!E24+'50.24'!E24+'50.25'!E24+'50.26'!E24+'50.27'!E24</f>
        <v>0</v>
      </c>
      <c r="F24" s="42">
        <f>+'50.21'!F24+'50.22'!F24+'50.23'!F24+'50.24'!F24+'50.25'!F24+'50.26'!F24+'50.27'!F24</f>
        <v>0</v>
      </c>
      <c r="G24" s="42">
        <f>+'50.21'!G24+'50.22'!G24+'50.23'!G24+'50.24'!G24+'50.25'!G24+'50.26'!G24+'50.27'!G24</f>
        <v>0</v>
      </c>
    </row>
    <row r="25" spans="1:7" ht="14">
      <c r="A25" s="43">
        <f t="shared" si="1"/>
        <v>1892</v>
      </c>
      <c r="B25" s="42">
        <f>+'50.21'!B25+'50.22'!B25+'50.23'!B25+'50.24'!B25+'50.25'!B25+'50.26'!B25+'50.27'!B25</f>
        <v>0</v>
      </c>
      <c r="C25" s="42">
        <f>+'50.21'!C25+'50.22'!C25+'50.23'!C25+'50.24'!C25+'50.25'!C25+'50.26'!C25+'50.27'!C25</f>
        <v>0</v>
      </c>
      <c r="D25" s="42">
        <f>+'50.21'!D25+'50.22'!D25+'50.23'!D25+'50.24'!D25+'50.25'!D25+'50.26'!D25+'50.27'!D25</f>
        <v>0</v>
      </c>
      <c r="E25" s="42">
        <f>+'50.21'!E25+'50.22'!E25+'50.23'!E25+'50.24'!E25+'50.25'!E25+'50.26'!E25+'50.27'!E25</f>
        <v>0</v>
      </c>
      <c r="F25" s="42">
        <f>+'50.21'!F25+'50.22'!F25+'50.23'!F25+'50.24'!F25+'50.25'!F25+'50.26'!F25+'50.27'!F25</f>
        <v>0</v>
      </c>
      <c r="G25" s="42">
        <f>+'50.21'!G25+'50.22'!G25+'50.23'!G25+'50.24'!G25+'50.25'!G25+'50.26'!G25+'50.27'!G25</f>
        <v>0</v>
      </c>
    </row>
    <row r="26" spans="1:7" ht="14">
      <c r="A26" s="43">
        <f t="shared" si="1"/>
        <v>1891</v>
      </c>
      <c r="B26" s="42">
        <f>+'50.21'!B26+'50.22'!B26+'50.23'!B26+'50.24'!B26+'50.25'!B26+'50.26'!B26+'50.27'!B26</f>
        <v>0</v>
      </c>
      <c r="C26" s="42">
        <f>+'50.21'!C26+'50.22'!C26+'50.23'!C26+'50.24'!C26+'50.25'!C26+'50.26'!C26+'50.27'!C26</f>
        <v>0</v>
      </c>
      <c r="D26" s="42">
        <f>+'50.21'!D26+'50.22'!D26+'50.23'!D26+'50.24'!D26+'50.25'!D26+'50.26'!D26+'50.27'!D26</f>
        <v>0</v>
      </c>
      <c r="E26" s="42">
        <f>+'50.21'!E26+'50.22'!E26+'50.23'!E26+'50.24'!E26+'50.25'!E26+'50.26'!E26+'50.27'!E26</f>
        <v>0</v>
      </c>
      <c r="F26" s="42">
        <f>+'50.21'!F26+'50.22'!F26+'50.23'!F26+'50.24'!F26+'50.25'!F26+'50.26'!F26+'50.27'!F26</f>
        <v>0</v>
      </c>
      <c r="G26" s="42">
        <f>+'50.21'!G26+'50.22'!G26+'50.23'!G26+'50.24'!G26+'50.25'!G26+'50.26'!G26+'50.27'!G26</f>
        <v>0</v>
      </c>
    </row>
    <row r="27" spans="1:7" ht="14">
      <c r="A27" s="44" t="str">
        <f>TEXT((A26-1),"0")&amp;" &amp; prior"</f>
        <v>1890 &amp; prior</v>
      </c>
      <c r="B27" s="42">
        <f>+'50.21'!B27+'50.22'!B27+'50.23'!B27+'50.24'!B27+'50.25'!B27+'50.26'!B27+'50.27'!B27</f>
        <v>0</v>
      </c>
      <c r="C27" s="42">
        <f>+'50.21'!C27+'50.22'!C27+'50.23'!C27+'50.24'!C27+'50.25'!C27+'50.26'!C27+'50.27'!C27</f>
        <v>0</v>
      </c>
      <c r="D27" s="42">
        <f>+'50.21'!D27+'50.22'!D27+'50.23'!D27+'50.24'!D27+'50.25'!D27+'50.26'!D27+'50.27'!D27</f>
        <v>0</v>
      </c>
      <c r="E27" s="42">
        <f>+'50.21'!E27+'50.22'!E27+'50.23'!E27+'50.24'!E27+'50.25'!E27+'50.26'!E27+'50.27'!E27</f>
        <v>0</v>
      </c>
      <c r="F27" s="42">
        <f>+'50.21'!F27+'50.22'!F27+'50.23'!F27+'50.24'!F27+'50.25'!F27+'50.26'!F27+'50.27'!F27</f>
        <v>0</v>
      </c>
      <c r="G27" s="42">
        <f>+'50.21'!G27+'50.22'!G27+'50.23'!G27+'50.24'!G27+'50.25'!G27+'50.26'!G27+'50.27'!G27</f>
        <v>0</v>
      </c>
    </row>
    <row r="28" spans="1:7" ht="14">
      <c r="A28" s="41" t="s">
        <v>20</v>
      </c>
      <c r="B28" s="42">
        <f>+'50.21'!B28+'50.22'!B28+'50.23'!B28+'50.24'!B28+'50.25'!B28+'50.26'!B28+'50.27'!B28</f>
        <v>0</v>
      </c>
      <c r="C28" s="42">
        <f>+'50.21'!C28+'50.22'!C28+'50.23'!C28+'50.24'!C28+'50.25'!C28+'50.26'!C28+'50.27'!C28</f>
        <v>0</v>
      </c>
      <c r="D28" s="42">
        <f>+'50.21'!D28+'50.22'!D28+'50.23'!D28+'50.24'!D28+'50.25'!D28+'50.26'!D28+'50.27'!D28</f>
        <v>0</v>
      </c>
      <c r="E28" s="42">
        <f>+'50.21'!E28+'50.22'!E28+'50.23'!E28+'50.24'!E28+'50.25'!E28+'50.26'!E28+'50.27'!E28</f>
        <v>0</v>
      </c>
      <c r="F28" s="42">
        <f>+'50.21'!F28+'50.22'!F28+'50.23'!F28+'50.24'!F28+'50.25'!F28+'50.26'!F28+'50.27'!F28</f>
        <v>0</v>
      </c>
      <c r="G28" s="42">
        <f>+'50.21'!G28+'50.22'!G28+'50.23'!G28+'50.24'!G28+'50.25'!G28+'50.26'!G28+'50.27'!G28</f>
        <v>0</v>
      </c>
    </row>
    <row r="29" spans="1:7" ht="14">
      <c r="A29" s="45" t="s">
        <v>21</v>
      </c>
      <c r="B29" s="42">
        <f>SUM(B17:B28)</f>
        <v>0</v>
      </c>
      <c r="C29" s="46">
        <f>SUM(C17:C28)</f>
        <v>0</v>
      </c>
      <c r="D29" s="47"/>
      <c r="E29" s="46">
        <f>SUM(E17:E28)</f>
        <v>0</v>
      </c>
      <c r="F29" s="46">
        <f>SUM(F17:F28)</f>
        <v>0</v>
      </c>
      <c r="G29" s="46">
        <f>SUM(G17:G28)</f>
        <v>0</v>
      </c>
    </row>
    <row r="30" spans="1:7" ht="14">
      <c r="A30" s="48"/>
      <c r="B30" s="49"/>
      <c r="C30" s="49"/>
      <c r="D30" s="49"/>
      <c r="E30" s="49"/>
      <c r="F30" s="49"/>
      <c r="G30" s="49"/>
    </row>
    <row r="31" spans="1:7" ht="14">
      <c r="A31" s="30" t="s">
        <v>22</v>
      </c>
      <c r="B31" s="50"/>
      <c r="C31" s="50"/>
      <c r="D31" s="50"/>
      <c r="E31" s="50"/>
      <c r="F31" s="50"/>
      <c r="G31" s="50"/>
    </row>
    <row r="32" spans="1:7" ht="14">
      <c r="A32" s="30"/>
      <c r="B32" s="50"/>
      <c r="C32" s="50"/>
      <c r="D32" s="50"/>
      <c r="E32" s="50"/>
      <c r="F32" s="50"/>
      <c r="G32" s="50"/>
    </row>
    <row r="33" spans="1:7" ht="14">
      <c r="A33" s="51">
        <v>1</v>
      </c>
      <c r="B33" s="52"/>
      <c r="C33" s="51">
        <v>3</v>
      </c>
      <c r="D33" s="51">
        <v>4</v>
      </c>
      <c r="E33" s="52"/>
      <c r="F33" s="51">
        <v>6</v>
      </c>
      <c r="G33" s="51">
        <v>7</v>
      </c>
    </row>
    <row r="34" spans="1:7" ht="92.25" customHeight="1">
      <c r="A34" s="88" t="str">
        <f>"Figures grouped by Accident Year ending "&amp;TEXT($G$7,"dd-mmm")</f>
        <v>Figures grouped by Accident Year ending 00-Jan</v>
      </c>
      <c r="B34" s="53"/>
      <c r="C34" s="54" t="str">
        <f>"Net Claim Payments during "&amp;YEAR($G$7)</f>
        <v>Net Claim Payments during 1900</v>
      </c>
      <c r="D34" s="55" t="str">
        <f>"Cumulative Net Claim Payments from accident year to end of financial year "&amp;YEAR($G$7)</f>
        <v>Cumulative Net Claim Payments from accident year to end of financial year 1900</v>
      </c>
      <c r="E34" s="56"/>
      <c r="F34" s="54" t="str">
        <f>"Net Case Reserves on Claims Outstanding at end of financial year"&amp;YEAR($G$7)</f>
        <v>Net Case Reserves on Claims Outstanding at end of financial year1900</v>
      </c>
      <c r="G34" s="57" t="str">
        <f>"Net IBNR Reserve at end of financial year "&amp;YEAR($G$7)</f>
        <v>Net IBNR Reserve at end of financial year 1900</v>
      </c>
    </row>
    <row r="35" spans="1:7" ht="14">
      <c r="A35" s="38"/>
      <c r="B35" s="53"/>
      <c r="C35" s="39" t="s">
        <v>19</v>
      </c>
      <c r="D35" s="39" t="s">
        <v>19</v>
      </c>
      <c r="E35" s="58"/>
      <c r="F35" s="39" t="s">
        <v>19</v>
      </c>
      <c r="G35" s="39" t="s">
        <v>19</v>
      </c>
    </row>
    <row r="36" spans="1:7" ht="14">
      <c r="A36" s="59">
        <f>YEAR($G$7)</f>
        <v>1900</v>
      </c>
      <c r="B36" s="60"/>
      <c r="C36" s="61">
        <f>+'50.21'!C37+'50.22'!C37+'50.23'!C57+'50.24'!C37+'50.25'!C37+'50.26'!C37+'50.27'!C37</f>
        <v>0</v>
      </c>
      <c r="D36" s="61">
        <f>+'50.21'!D37+'50.22'!D37+'50.23'!D57+'50.24'!D37+'50.25'!D37+'50.26'!D37+'50.27'!D37</f>
        <v>0</v>
      </c>
      <c r="E36" s="60"/>
      <c r="F36" s="61">
        <f>+'50.21'!F37+'50.22'!F37+'50.23'!F57+'50.24'!F37+'50.25'!F37+'50.26'!F37+'50.27'!F37</f>
        <v>0</v>
      </c>
      <c r="G36" s="61">
        <f>+'50.21'!G37+'50.22'!G37+'50.23'!G57+'50.24'!G37+'50.25'!G37+'50.26'!G37+'50.27'!G37</f>
        <v>0</v>
      </c>
    </row>
    <row r="37" spans="1:7" ht="14">
      <c r="A37" s="62">
        <f t="shared" ref="A37:A45" si="2">A36-1</f>
        <v>1899</v>
      </c>
      <c r="B37" s="60"/>
      <c r="C37" s="61">
        <f>+'50.21'!C38+'50.22'!C38+'50.23'!C58+'50.24'!C38+'50.25'!C38+'50.26'!C38+'50.27'!C38</f>
        <v>0</v>
      </c>
      <c r="D37" s="61">
        <f>+'50.21'!D38+'50.22'!D38+'50.23'!D58+'50.24'!D38+'50.25'!D38+'50.26'!D38+'50.27'!D38</f>
        <v>0</v>
      </c>
      <c r="E37" s="60"/>
      <c r="F37" s="61">
        <f>+'50.21'!F38+'50.22'!F38+'50.23'!F58+'50.24'!F38+'50.25'!F38+'50.26'!F38+'50.27'!F38</f>
        <v>0</v>
      </c>
      <c r="G37" s="61">
        <f>+'50.21'!G38+'50.22'!G38+'50.23'!G58+'50.24'!G38+'50.25'!G38+'50.26'!G38+'50.27'!G38</f>
        <v>0</v>
      </c>
    </row>
    <row r="38" spans="1:7" ht="14">
      <c r="A38" s="62">
        <f t="shared" si="2"/>
        <v>1898</v>
      </c>
      <c r="B38" s="60"/>
      <c r="C38" s="61">
        <f>+'50.21'!C39+'50.22'!C39+'50.23'!C59+'50.24'!C39+'50.25'!C39+'50.26'!C39+'50.27'!C39</f>
        <v>0</v>
      </c>
      <c r="D38" s="61">
        <f>+'50.21'!D39+'50.22'!D39+'50.23'!D59+'50.24'!D39+'50.25'!D39+'50.26'!D39+'50.27'!D39</f>
        <v>0</v>
      </c>
      <c r="E38" s="60"/>
      <c r="F38" s="61">
        <f>+'50.21'!F39+'50.22'!F39+'50.23'!F59+'50.24'!F39+'50.25'!F39+'50.26'!F39+'50.27'!F39</f>
        <v>0</v>
      </c>
      <c r="G38" s="61">
        <f>+'50.21'!G39+'50.22'!G39+'50.23'!G59+'50.24'!G39+'50.25'!G39+'50.26'!G39+'50.27'!G39</f>
        <v>0</v>
      </c>
    </row>
    <row r="39" spans="1:7" ht="14">
      <c r="A39" s="62">
        <f t="shared" si="2"/>
        <v>1897</v>
      </c>
      <c r="B39" s="60"/>
      <c r="C39" s="61">
        <f>+'50.21'!C40+'50.22'!C40+'50.23'!C60+'50.24'!C40+'50.25'!C40+'50.26'!C40+'50.27'!C40</f>
        <v>0</v>
      </c>
      <c r="D39" s="61">
        <f>+'50.21'!D40+'50.22'!D40+'50.23'!D60+'50.24'!D40+'50.25'!D40+'50.26'!D40+'50.27'!D40</f>
        <v>0</v>
      </c>
      <c r="E39" s="60"/>
      <c r="F39" s="61">
        <f>+'50.21'!F40+'50.22'!F40+'50.23'!F60+'50.24'!F40+'50.25'!F40+'50.26'!F40+'50.27'!F40</f>
        <v>0</v>
      </c>
      <c r="G39" s="61">
        <f>+'50.21'!G40+'50.22'!G40+'50.23'!G60+'50.24'!G40+'50.25'!G40+'50.26'!G40+'50.27'!G40</f>
        <v>0</v>
      </c>
    </row>
    <row r="40" spans="1:7" ht="14">
      <c r="A40" s="62">
        <f t="shared" si="2"/>
        <v>1896</v>
      </c>
      <c r="B40" s="60"/>
      <c r="C40" s="61">
        <f>+'50.21'!C41+'50.22'!C41+'50.23'!C61+'50.24'!C41+'50.25'!C41+'50.26'!C41+'50.27'!C41</f>
        <v>0</v>
      </c>
      <c r="D40" s="61">
        <f>+'50.21'!D41+'50.22'!D41+'50.23'!D61+'50.24'!D41+'50.25'!D41+'50.26'!D41+'50.27'!D41</f>
        <v>0</v>
      </c>
      <c r="E40" s="60"/>
      <c r="F40" s="61">
        <f>+'50.21'!F41+'50.22'!F41+'50.23'!F61+'50.24'!F41+'50.25'!F41+'50.26'!F41+'50.27'!F41</f>
        <v>0</v>
      </c>
      <c r="G40" s="61">
        <f>+'50.21'!G41+'50.22'!G41+'50.23'!G61+'50.24'!G41+'50.25'!G41+'50.26'!G41+'50.27'!G41</f>
        <v>0</v>
      </c>
    </row>
    <row r="41" spans="1:7" ht="14">
      <c r="A41" s="62">
        <f t="shared" si="2"/>
        <v>1895</v>
      </c>
      <c r="B41" s="60"/>
      <c r="C41" s="61">
        <f>+'50.21'!C42+'50.22'!C42+'50.23'!C62+'50.24'!C42+'50.25'!C42+'50.26'!C42+'50.27'!C42</f>
        <v>0</v>
      </c>
      <c r="D41" s="61">
        <f>+'50.21'!D42+'50.22'!D42+'50.23'!D62+'50.24'!D42+'50.25'!D42+'50.26'!D42+'50.27'!D42</f>
        <v>0</v>
      </c>
      <c r="E41" s="60"/>
      <c r="F41" s="61">
        <f>+'50.21'!F42+'50.22'!F42+'50.23'!F62+'50.24'!F42+'50.25'!F42+'50.26'!F42+'50.27'!F42</f>
        <v>0</v>
      </c>
      <c r="G41" s="61">
        <f>+'50.21'!G42+'50.22'!G42+'50.23'!G62+'50.24'!G42+'50.25'!G42+'50.26'!G42+'50.27'!G42</f>
        <v>0</v>
      </c>
    </row>
    <row r="42" spans="1:7" ht="14">
      <c r="A42" s="62">
        <f t="shared" si="2"/>
        <v>1894</v>
      </c>
      <c r="B42" s="60"/>
      <c r="C42" s="61">
        <f>+'50.21'!C43+'50.22'!C43+'50.23'!C63+'50.24'!C43+'50.25'!C43+'50.26'!C43+'50.27'!C43</f>
        <v>0</v>
      </c>
      <c r="D42" s="61">
        <f>+'50.21'!D43+'50.22'!D43+'50.23'!D63+'50.24'!D43+'50.25'!D43+'50.26'!D43+'50.27'!D43</f>
        <v>0</v>
      </c>
      <c r="E42" s="60"/>
      <c r="F42" s="61">
        <f>+'50.21'!F43+'50.22'!F43+'50.23'!F63+'50.24'!F43+'50.25'!F43+'50.26'!F43+'50.27'!F43</f>
        <v>0</v>
      </c>
      <c r="G42" s="61">
        <f>+'50.21'!G43+'50.22'!G43+'50.23'!G63+'50.24'!G43+'50.25'!G43+'50.26'!G43+'50.27'!G43</f>
        <v>0</v>
      </c>
    </row>
    <row r="43" spans="1:7" ht="14">
      <c r="A43" s="62">
        <f t="shared" si="2"/>
        <v>1893</v>
      </c>
      <c r="B43" s="60"/>
      <c r="C43" s="61">
        <f>+'50.21'!C44+'50.22'!C44+'50.23'!C64+'50.24'!C44+'50.25'!C44+'50.26'!C44+'50.27'!C44</f>
        <v>0</v>
      </c>
      <c r="D43" s="61">
        <f>+'50.21'!D44+'50.22'!D44+'50.23'!D64+'50.24'!D44+'50.25'!D44+'50.26'!D44+'50.27'!D44</f>
        <v>0</v>
      </c>
      <c r="E43" s="60"/>
      <c r="F43" s="61">
        <f>+'50.21'!F44+'50.22'!F44+'50.23'!F64+'50.24'!F44+'50.25'!F44+'50.26'!F44+'50.27'!F44</f>
        <v>0</v>
      </c>
      <c r="G43" s="61">
        <f>+'50.21'!G44+'50.22'!G44+'50.23'!G64+'50.24'!G44+'50.25'!G44+'50.26'!G44+'50.27'!G44</f>
        <v>0</v>
      </c>
    </row>
    <row r="44" spans="1:7" ht="14">
      <c r="A44" s="62">
        <f t="shared" si="2"/>
        <v>1892</v>
      </c>
      <c r="B44" s="60"/>
      <c r="C44" s="61">
        <f>+'50.21'!C45+'50.22'!C45+'50.23'!C65+'50.24'!C45+'50.25'!C45+'50.26'!C45+'50.27'!C45</f>
        <v>0</v>
      </c>
      <c r="D44" s="61">
        <f>+'50.21'!D45+'50.22'!D45+'50.23'!D65+'50.24'!D45+'50.25'!D45+'50.26'!D45+'50.27'!D45</f>
        <v>0</v>
      </c>
      <c r="E44" s="60"/>
      <c r="F44" s="61">
        <f>+'50.21'!F45+'50.22'!F45+'50.23'!F65+'50.24'!F45+'50.25'!F45+'50.26'!F45+'50.27'!F45</f>
        <v>0</v>
      </c>
      <c r="G44" s="61">
        <f>+'50.21'!G45+'50.22'!G45+'50.23'!G65+'50.24'!G45+'50.25'!G45+'50.26'!G45+'50.27'!G45</f>
        <v>0</v>
      </c>
    </row>
    <row r="45" spans="1:7" ht="14">
      <c r="A45" s="62">
        <f t="shared" si="2"/>
        <v>1891</v>
      </c>
      <c r="B45" s="60"/>
      <c r="C45" s="61">
        <f>+'50.21'!C46+'50.22'!C46+'50.23'!C66+'50.24'!C46+'50.25'!C46+'50.26'!C46+'50.27'!C46</f>
        <v>0</v>
      </c>
      <c r="D45" s="61">
        <f>+'50.21'!D46+'50.22'!D46+'50.23'!D66+'50.24'!D46+'50.25'!D46+'50.26'!D46+'50.27'!D46</f>
        <v>0</v>
      </c>
      <c r="E45" s="60"/>
      <c r="F45" s="61">
        <f>+'50.21'!F46+'50.22'!F46+'50.23'!F66+'50.24'!F46+'50.25'!F46+'50.26'!F46+'50.27'!F46</f>
        <v>0</v>
      </c>
      <c r="G45" s="61">
        <f>+'50.21'!G46+'50.22'!G46+'50.23'!G66+'50.24'!G46+'50.25'!G46+'50.26'!G46+'50.27'!G46</f>
        <v>0</v>
      </c>
    </row>
    <row r="46" spans="1:7" ht="14">
      <c r="A46" s="44" t="str">
        <f>TEXT((A45-1),"0")&amp;" &amp; prior"</f>
        <v>1890 &amp; prior</v>
      </c>
      <c r="B46" s="60"/>
      <c r="C46" s="61">
        <f>+'50.21'!C47+'50.22'!C47+'50.23'!C67+'50.24'!C47+'50.25'!C47+'50.26'!C47+'50.27'!C47</f>
        <v>0</v>
      </c>
      <c r="D46" s="61">
        <f>+'50.21'!D47+'50.22'!D47+'50.23'!D67+'50.24'!D47+'50.25'!D47+'50.26'!D47+'50.27'!D47</f>
        <v>0</v>
      </c>
      <c r="E46" s="60"/>
      <c r="F46" s="61">
        <f>+'50.21'!F47+'50.22'!F47+'50.23'!F67+'50.24'!F47+'50.25'!F47+'50.26'!F47+'50.27'!F47</f>
        <v>0</v>
      </c>
      <c r="G46" s="61">
        <f>+'50.21'!G47+'50.22'!G47+'50.23'!G67+'50.24'!G47+'50.25'!G47+'50.26'!G47+'50.27'!G47</f>
        <v>0</v>
      </c>
    </row>
    <row r="47" spans="1:7" ht="14">
      <c r="A47" s="63" t="s">
        <v>20</v>
      </c>
      <c r="B47" s="60"/>
      <c r="C47" s="61">
        <f>+'50.21'!C48+'50.22'!C48+'50.23'!C68+'50.24'!C48+'50.25'!C48+'50.26'!C48+'50.27'!C48</f>
        <v>0</v>
      </c>
      <c r="D47" s="61">
        <f>+'50.21'!D48+'50.22'!D48+'50.23'!D68+'50.24'!D48+'50.25'!D48+'50.26'!D48+'50.27'!D48</f>
        <v>0</v>
      </c>
      <c r="E47" s="60"/>
      <c r="F47" s="61">
        <f>+'50.21'!F48+'50.22'!F48+'50.23'!F68+'50.24'!F48+'50.25'!F48+'50.26'!F48+'50.27'!F48</f>
        <v>0</v>
      </c>
      <c r="G47" s="61">
        <f>+'50.21'!G48+'50.22'!G48+'50.23'!G68+'50.24'!G48+'50.25'!G48+'50.26'!G48+'50.27'!G48</f>
        <v>0</v>
      </c>
    </row>
    <row r="48" spans="1:7" ht="14">
      <c r="A48" s="64" t="s">
        <v>21</v>
      </c>
      <c r="B48" s="49"/>
      <c r="C48" s="65">
        <f>SUM(C36:C47)</f>
        <v>0</v>
      </c>
      <c r="D48" s="47"/>
      <c r="E48" s="66"/>
      <c r="F48" s="65">
        <f>SUM(F36:F47)</f>
        <v>0</v>
      </c>
      <c r="G48" s="65">
        <f>SUM(G36:G47)</f>
        <v>0</v>
      </c>
    </row>
    <row r="49" spans="1:7">
      <c r="A49" s="67"/>
      <c r="B49" s="67"/>
      <c r="C49" s="67"/>
      <c r="D49" s="67"/>
      <c r="E49" s="67"/>
      <c r="F49" s="67"/>
      <c r="G49" s="67"/>
    </row>
    <row r="50" spans="1:7" ht="14">
      <c r="A50" s="67"/>
      <c r="B50" s="67"/>
      <c r="C50" s="67"/>
      <c r="D50" s="67"/>
      <c r="E50" s="67"/>
      <c r="F50" s="67"/>
      <c r="G50" s="68" t="s">
        <v>129</v>
      </c>
    </row>
    <row r="51" spans="1:7" ht="14">
      <c r="A51" s="67"/>
      <c r="B51" s="67"/>
      <c r="C51" s="67"/>
      <c r="D51" s="67"/>
      <c r="E51" s="67"/>
      <c r="F51" s="69"/>
      <c r="G51" s="70" t="s">
        <v>23</v>
      </c>
    </row>
  </sheetData>
  <sheetProtection password="C3AA" sheet="1" objects="1" scenarios="1"/>
  <mergeCells count="1">
    <mergeCell ref="A1:G1"/>
  </mergeCells>
  <hyperlinks>
    <hyperlink ref="A1:G1" location="CONTENTS!A1" display="50.20"/>
  </hyperlinks>
  <pageMargins left="0.51181102362204722" right="0" top="0.51181102362204722" bottom="0.51181102362204722" header="0.31496062992125984" footer="0.31496062992125984"/>
  <pageSetup paperSize="9" scale="69" orientation="portrait" r:id="rId1"/>
  <headerFooter>
    <oddFooter>&amp;F&amp;RPage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3"/>
  <sheetViews>
    <sheetView zoomScaleNormal="100" workbookViewId="0">
      <selection activeCell="B20" sqref="B20"/>
    </sheetView>
  </sheetViews>
  <sheetFormatPr defaultColWidth="0" defaultRowHeight="13" zeroHeight="1"/>
  <cols>
    <col min="1" max="1" width="26.796875" style="6" customWidth="1"/>
    <col min="2" max="7" width="20.796875" style="6" customWidth="1"/>
    <col min="8" max="8" width="6" style="6" hidden="1" customWidth="1"/>
    <col min="9" max="16384" width="9.296875" style="6" hidden="1"/>
  </cols>
  <sheetData>
    <row r="1" spans="1:8" ht="14">
      <c r="A1" s="464" t="s">
        <v>24</v>
      </c>
      <c r="B1" s="464"/>
      <c r="C1" s="464"/>
      <c r="D1" s="464"/>
      <c r="E1" s="464"/>
      <c r="F1" s="464"/>
      <c r="G1" s="464"/>
      <c r="H1" s="71"/>
    </row>
    <row r="2" spans="1:8" ht="15.5">
      <c r="A2" s="72"/>
      <c r="B2" s="72"/>
      <c r="C2" s="72"/>
      <c r="D2" s="72"/>
      <c r="E2" s="72"/>
      <c r="F2" s="73"/>
      <c r="G2" s="72"/>
      <c r="H2" s="72"/>
    </row>
    <row r="3" spans="1:8" ht="14">
      <c r="A3" s="74" t="str">
        <f>+Cover!A7</f>
        <v>Select Name of Insurer</v>
      </c>
      <c r="B3" s="74"/>
      <c r="C3" s="74"/>
      <c r="D3" s="75"/>
      <c r="E3" s="75"/>
      <c r="F3" s="75"/>
      <c r="G3" s="76"/>
      <c r="H3" s="5"/>
    </row>
    <row r="4" spans="1:8" ht="14">
      <c r="A4" s="77" t="s">
        <v>82</v>
      </c>
      <c r="B4" s="75"/>
      <c r="C4" s="75"/>
      <c r="D4" s="75"/>
      <c r="E4" s="75"/>
      <c r="F4" s="75"/>
      <c r="G4" s="76"/>
      <c r="H4" s="5"/>
    </row>
    <row r="5" spans="1:8" ht="14">
      <c r="A5" s="77"/>
      <c r="B5" s="75"/>
      <c r="C5" s="75"/>
      <c r="D5" s="75"/>
      <c r="E5" s="75"/>
      <c r="F5" s="75"/>
      <c r="G5" s="76"/>
      <c r="H5" s="5"/>
    </row>
    <row r="6" spans="1:8" ht="14">
      <c r="A6" s="77" t="str">
        <f>CONTENTS!A5</f>
        <v xml:space="preserve">General Insurers Claims Schedules - as at </v>
      </c>
      <c r="B6" s="75"/>
      <c r="C6" s="75"/>
      <c r="D6" s="75"/>
      <c r="E6" s="75"/>
      <c r="F6" s="260">
        <f>CONTENTS!C5</f>
        <v>0</v>
      </c>
      <c r="G6" s="76"/>
      <c r="H6" s="5"/>
    </row>
    <row r="7" spans="1:8" ht="14">
      <c r="A7" s="77" t="str">
        <f>CONTENTS!A6</f>
        <v>For Financial Year End:</v>
      </c>
      <c r="B7" s="75"/>
      <c r="C7" s="75"/>
      <c r="D7" s="75"/>
      <c r="E7" s="75"/>
      <c r="F7" s="260">
        <f>CONTENTS!C6</f>
        <v>0</v>
      </c>
      <c r="G7" s="76"/>
      <c r="H7" s="5"/>
    </row>
    <row r="8" spans="1:8">
      <c r="A8" s="79"/>
      <c r="B8" s="79"/>
      <c r="C8" s="79"/>
      <c r="D8" s="79"/>
      <c r="E8" s="79"/>
      <c r="F8" s="79"/>
      <c r="G8" s="5"/>
      <c r="H8" s="5"/>
    </row>
    <row r="9" spans="1:8" ht="14">
      <c r="A9" s="80" t="s">
        <v>14</v>
      </c>
      <c r="B9" s="81"/>
      <c r="C9" s="81"/>
      <c r="D9" s="81"/>
      <c r="E9" s="81"/>
      <c r="F9" s="81"/>
      <c r="G9" s="82"/>
      <c r="H9" s="5"/>
    </row>
    <row r="10" spans="1:8" ht="14">
      <c r="A10" s="83"/>
      <c r="B10" s="83"/>
      <c r="C10" s="83"/>
      <c r="D10" s="83"/>
      <c r="E10" s="83"/>
      <c r="F10" s="83"/>
      <c r="G10" s="72"/>
      <c r="H10" s="72"/>
    </row>
    <row r="11" spans="1:8" ht="14">
      <c r="A11" s="30" t="s">
        <v>15</v>
      </c>
      <c r="B11" s="79"/>
      <c r="C11" s="84" t="s">
        <v>25</v>
      </c>
      <c r="D11" s="81"/>
      <c r="E11" s="81"/>
      <c r="F11" s="81"/>
      <c r="G11" s="82"/>
      <c r="H11" s="82"/>
    </row>
    <row r="12" spans="1:8" ht="14">
      <c r="A12" s="84" t="s">
        <v>17</v>
      </c>
      <c r="B12" s="81"/>
      <c r="C12" s="81"/>
      <c r="D12" s="81"/>
      <c r="E12" s="81"/>
      <c r="F12" s="81"/>
      <c r="G12" s="82"/>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8" ht="14">
      <c r="A17" s="93">
        <f>YEAR($F$7)</f>
        <v>1900</v>
      </c>
      <c r="B17" s="94"/>
      <c r="C17" s="94"/>
      <c r="D17" s="94"/>
      <c r="E17" s="94"/>
      <c r="F17" s="94"/>
      <c r="G17" s="94"/>
      <c r="H17" s="82"/>
    </row>
    <row r="18" spans="1:8" ht="14">
      <c r="A18" s="95">
        <f t="shared" ref="A18:A26" si="1">A17-1</f>
        <v>1899</v>
      </c>
      <c r="B18" s="94"/>
      <c r="C18" s="94"/>
      <c r="D18" s="94"/>
      <c r="E18" s="94"/>
      <c r="F18" s="94"/>
      <c r="G18" s="94"/>
      <c r="H18" s="82"/>
    </row>
    <row r="19" spans="1:8" ht="14">
      <c r="A19" s="95">
        <f t="shared" si="1"/>
        <v>1898</v>
      </c>
      <c r="B19" s="94"/>
      <c r="C19" s="94"/>
      <c r="D19" s="94"/>
      <c r="E19" s="94"/>
      <c r="F19" s="94"/>
      <c r="G19" s="94"/>
      <c r="H19" s="82"/>
    </row>
    <row r="20" spans="1:8" ht="14">
      <c r="A20" s="95">
        <f t="shared" si="1"/>
        <v>1897</v>
      </c>
      <c r="B20" s="94"/>
      <c r="C20" s="94"/>
      <c r="D20" s="94"/>
      <c r="E20" s="94"/>
      <c r="F20" s="94"/>
      <c r="G20" s="94"/>
      <c r="H20" s="82"/>
    </row>
    <row r="21" spans="1:8" ht="14">
      <c r="A21" s="95">
        <f t="shared" si="1"/>
        <v>1896</v>
      </c>
      <c r="B21" s="94"/>
      <c r="C21" s="94"/>
      <c r="D21" s="94"/>
      <c r="E21" s="94"/>
      <c r="F21" s="94"/>
      <c r="G21" s="94"/>
      <c r="H21" s="82"/>
    </row>
    <row r="22" spans="1:8" ht="14">
      <c r="A22" s="95">
        <f t="shared" si="1"/>
        <v>1895</v>
      </c>
      <c r="B22" s="94"/>
      <c r="C22" s="94"/>
      <c r="D22" s="94"/>
      <c r="E22" s="94"/>
      <c r="F22" s="94"/>
      <c r="G22" s="94"/>
      <c r="H22" s="82"/>
    </row>
    <row r="23" spans="1:8" ht="14">
      <c r="A23" s="95">
        <f t="shared" si="1"/>
        <v>1894</v>
      </c>
      <c r="B23" s="94"/>
      <c r="C23" s="94"/>
      <c r="D23" s="94"/>
      <c r="E23" s="94"/>
      <c r="F23" s="94"/>
      <c r="G23" s="94"/>
      <c r="H23" s="82"/>
    </row>
    <row r="24" spans="1:8" ht="14">
      <c r="A24" s="95">
        <f t="shared" si="1"/>
        <v>1893</v>
      </c>
      <c r="B24" s="94"/>
      <c r="C24" s="94"/>
      <c r="D24" s="94"/>
      <c r="E24" s="94"/>
      <c r="F24" s="94"/>
      <c r="G24" s="94"/>
      <c r="H24" s="82"/>
    </row>
    <row r="25" spans="1:8" ht="14">
      <c r="A25" s="95">
        <f t="shared" si="1"/>
        <v>1892</v>
      </c>
      <c r="B25" s="94"/>
      <c r="C25" s="94"/>
      <c r="D25" s="94"/>
      <c r="E25" s="94"/>
      <c r="F25" s="94"/>
      <c r="G25" s="94"/>
      <c r="H25" s="82"/>
    </row>
    <row r="26" spans="1:8" ht="14">
      <c r="A26" s="95">
        <f t="shared" si="1"/>
        <v>1891</v>
      </c>
      <c r="B26" s="94"/>
      <c r="C26" s="94"/>
      <c r="D26" s="94"/>
      <c r="E26" s="94"/>
      <c r="F26" s="94"/>
      <c r="G26" s="94"/>
      <c r="H26" s="82"/>
    </row>
    <row r="27" spans="1:8" ht="14">
      <c r="A27" s="96" t="str">
        <f>TEXT((A26-1),"0")&amp;" &amp; prior"</f>
        <v>1890 &amp; prior</v>
      </c>
      <c r="B27" s="94"/>
      <c r="C27" s="94"/>
      <c r="D27" s="94"/>
      <c r="E27" s="94"/>
      <c r="F27" s="94"/>
      <c r="G27" s="94"/>
      <c r="H27" s="82"/>
    </row>
    <row r="28" spans="1:8" ht="14">
      <c r="A28" s="97" t="s">
        <v>20</v>
      </c>
      <c r="B28" s="94"/>
      <c r="C28" s="94"/>
      <c r="D28" s="94"/>
      <c r="E28" s="94"/>
      <c r="F28" s="94"/>
      <c r="G28" s="94"/>
      <c r="H28" s="82"/>
    </row>
    <row r="29" spans="1:8" ht="14">
      <c r="A29" s="98" t="s">
        <v>21</v>
      </c>
      <c r="B29" s="281">
        <f>SUM(B17:B28)</f>
        <v>0</v>
      </c>
      <c r="C29" s="281">
        <f>SUM(C17:C28)</f>
        <v>0</v>
      </c>
      <c r="D29" s="282"/>
      <c r="E29" s="281">
        <f>SUM(E17:E28)</f>
        <v>0</v>
      </c>
      <c r="F29" s="281">
        <f>SUM(F17:F28)</f>
        <v>0</v>
      </c>
      <c r="G29" s="281">
        <f>SUM(G17:G28)</f>
        <v>0</v>
      </c>
      <c r="H29" s="82"/>
    </row>
    <row r="30" spans="1:8" ht="14">
      <c r="A30" s="99"/>
      <c r="B30" s="100"/>
      <c r="C30" s="100"/>
      <c r="D30" s="100"/>
      <c r="E30" s="100"/>
      <c r="F30" s="100"/>
      <c r="G30" s="100"/>
      <c r="H30" s="82"/>
    </row>
    <row r="31" spans="1:8" ht="14">
      <c r="A31" s="99"/>
      <c r="B31" s="100"/>
      <c r="C31" s="100"/>
      <c r="D31" s="100"/>
      <c r="E31" s="100"/>
      <c r="F31" s="100"/>
      <c r="G31" s="100"/>
      <c r="H31" s="82"/>
    </row>
    <row r="32" spans="1:8" ht="14">
      <c r="A32" s="84" t="s">
        <v>22</v>
      </c>
      <c r="B32" s="101"/>
      <c r="C32" s="101"/>
      <c r="D32" s="101"/>
      <c r="E32" s="101"/>
      <c r="F32" s="101"/>
      <c r="G32" s="101"/>
      <c r="H32" s="82"/>
    </row>
    <row r="33" spans="1:8" ht="14">
      <c r="A33" s="85"/>
      <c r="B33" s="101"/>
      <c r="C33" s="101"/>
      <c r="D33" s="101"/>
      <c r="E33" s="101"/>
      <c r="F33" s="101"/>
      <c r="G33" s="101"/>
      <c r="H33" s="82"/>
    </row>
    <row r="34" spans="1:8" ht="14">
      <c r="A34" s="51">
        <v>1</v>
      </c>
      <c r="B34" s="52"/>
      <c r="C34" s="51">
        <v>3</v>
      </c>
      <c r="D34" s="51">
        <v>4</v>
      </c>
      <c r="E34" s="52"/>
      <c r="F34" s="51">
        <v>6</v>
      </c>
      <c r="G34" s="51">
        <v>7</v>
      </c>
      <c r="H34" s="82"/>
    </row>
    <row r="35" spans="1:8" ht="70">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ht="14">
      <c r="A36" s="105"/>
      <c r="B36" s="106"/>
      <c r="C36" s="92" t="s">
        <v>19</v>
      </c>
      <c r="D36" s="92" t="s">
        <v>19</v>
      </c>
      <c r="E36" s="107"/>
      <c r="F36" s="92" t="s">
        <v>19</v>
      </c>
      <c r="G36" s="92" t="s">
        <v>19</v>
      </c>
      <c r="H36" s="104"/>
    </row>
    <row r="37" spans="1:8" ht="14">
      <c r="A37" s="93">
        <f>YEAR($F$7)</f>
        <v>1900</v>
      </c>
      <c r="B37" s="108"/>
      <c r="C37" s="109"/>
      <c r="D37" s="109"/>
      <c r="E37" s="110"/>
      <c r="F37" s="109"/>
      <c r="G37" s="109"/>
      <c r="H37" s="104"/>
    </row>
    <row r="38" spans="1:8" ht="14">
      <c r="A38" s="95">
        <f t="shared" ref="A38:A46" si="2">A37-1</f>
        <v>1899</v>
      </c>
      <c r="B38" s="108"/>
      <c r="C38" s="109"/>
      <c r="D38" s="109"/>
      <c r="E38" s="110"/>
      <c r="F38" s="109"/>
      <c r="G38" s="109"/>
      <c r="H38" s="104"/>
    </row>
    <row r="39" spans="1:8" ht="14">
      <c r="A39" s="95">
        <f t="shared" si="2"/>
        <v>1898</v>
      </c>
      <c r="B39" s="108"/>
      <c r="C39" s="109"/>
      <c r="D39" s="109"/>
      <c r="E39" s="110"/>
      <c r="F39" s="109"/>
      <c r="G39" s="109"/>
      <c r="H39" s="104"/>
    </row>
    <row r="40" spans="1:8" ht="14">
      <c r="A40" s="95">
        <f t="shared" si="2"/>
        <v>1897</v>
      </c>
      <c r="B40" s="108"/>
      <c r="C40" s="109"/>
      <c r="D40" s="109"/>
      <c r="E40" s="110"/>
      <c r="F40" s="109"/>
      <c r="G40" s="109"/>
      <c r="H40" s="104"/>
    </row>
    <row r="41" spans="1:8" ht="14">
      <c r="A41" s="95">
        <f t="shared" si="2"/>
        <v>1896</v>
      </c>
      <c r="B41" s="108"/>
      <c r="C41" s="109"/>
      <c r="D41" s="109"/>
      <c r="E41" s="110"/>
      <c r="F41" s="109"/>
      <c r="G41" s="109"/>
      <c r="H41" s="104"/>
    </row>
    <row r="42" spans="1:8" ht="14">
      <c r="A42" s="95">
        <f t="shared" si="2"/>
        <v>1895</v>
      </c>
      <c r="B42" s="108"/>
      <c r="C42" s="109"/>
      <c r="D42" s="109"/>
      <c r="E42" s="110"/>
      <c r="F42" s="109"/>
      <c r="G42" s="109"/>
      <c r="H42" s="104"/>
    </row>
    <row r="43" spans="1:8" ht="14">
      <c r="A43" s="95">
        <f t="shared" si="2"/>
        <v>1894</v>
      </c>
      <c r="B43" s="108"/>
      <c r="C43" s="109"/>
      <c r="D43" s="109"/>
      <c r="E43" s="110"/>
      <c r="F43" s="109"/>
      <c r="G43" s="109"/>
      <c r="H43" s="104"/>
    </row>
    <row r="44" spans="1:8" ht="14">
      <c r="A44" s="95">
        <f t="shared" si="2"/>
        <v>1893</v>
      </c>
      <c r="B44" s="108"/>
      <c r="C44" s="109"/>
      <c r="D44" s="109"/>
      <c r="E44" s="110"/>
      <c r="F44" s="109"/>
      <c r="G44" s="109"/>
      <c r="H44" s="104"/>
    </row>
    <row r="45" spans="1:8" ht="14">
      <c r="A45" s="95">
        <f t="shared" si="2"/>
        <v>1892</v>
      </c>
      <c r="B45" s="108"/>
      <c r="C45" s="109"/>
      <c r="D45" s="109"/>
      <c r="E45" s="110"/>
      <c r="F45" s="109"/>
      <c r="G45" s="109"/>
      <c r="H45" s="104"/>
    </row>
    <row r="46" spans="1:8" ht="14">
      <c r="A46" s="95">
        <f t="shared" si="2"/>
        <v>1891</v>
      </c>
      <c r="B46" s="108"/>
      <c r="C46" s="109"/>
      <c r="D46" s="109"/>
      <c r="E46" s="110"/>
      <c r="F46" s="109"/>
      <c r="G46" s="109"/>
      <c r="H46" s="104"/>
    </row>
    <row r="47" spans="1:8" ht="14">
      <c r="A47" s="96" t="str">
        <f>TEXT((A46-1),"0")&amp;" &amp; prior"</f>
        <v>1890 &amp; prior</v>
      </c>
      <c r="B47" s="108"/>
      <c r="C47" s="109"/>
      <c r="D47" s="109"/>
      <c r="E47" s="110"/>
      <c r="F47" s="109"/>
      <c r="G47" s="109"/>
      <c r="H47" s="104"/>
    </row>
    <row r="48" spans="1:8" ht="14">
      <c r="A48" s="97" t="s">
        <v>20</v>
      </c>
      <c r="B48" s="108"/>
      <c r="C48" s="109"/>
      <c r="D48" s="109"/>
      <c r="E48" s="110"/>
      <c r="F48" s="109"/>
      <c r="G48" s="109"/>
      <c r="H48" s="104"/>
    </row>
    <row r="49" spans="1:8" ht="14">
      <c r="A49" s="111" t="s">
        <v>21</v>
      </c>
      <c r="B49" s="112"/>
      <c r="C49" s="113">
        <f>SUM(C37:C48)</f>
        <v>0</v>
      </c>
      <c r="D49" s="465"/>
      <c r="E49" s="466"/>
      <c r="F49" s="114">
        <f>SUM(F37:F48)</f>
        <v>0</v>
      </c>
      <c r="G49" s="114">
        <f>SUM(G37:G48)</f>
        <v>0</v>
      </c>
      <c r="H49" s="104"/>
    </row>
    <row r="50" spans="1:8" ht="14">
      <c r="A50" s="115"/>
      <c r="B50" s="115"/>
      <c r="C50" s="82"/>
      <c r="D50" s="82"/>
      <c r="E50" s="82"/>
      <c r="F50" s="82"/>
      <c r="G50" s="82"/>
      <c r="H50" s="104"/>
    </row>
    <row r="51" spans="1:8" ht="14">
      <c r="A51" s="5"/>
      <c r="B51" s="5"/>
      <c r="C51" s="5"/>
      <c r="D51" s="5"/>
      <c r="E51" s="5"/>
      <c r="F51" s="5"/>
      <c r="G51" s="68" t="s">
        <v>129</v>
      </c>
    </row>
    <row r="52" spans="1:8" ht="14">
      <c r="A52" s="5"/>
      <c r="B52" s="5"/>
      <c r="C52" s="5"/>
      <c r="D52" s="5"/>
      <c r="E52" s="5"/>
      <c r="F52" s="5"/>
      <c r="G52" s="116" t="s">
        <v>26</v>
      </c>
    </row>
    <row r="53" spans="1:8" hidden="1">
      <c r="A53" s="5"/>
      <c r="B53" s="5"/>
      <c r="C53" s="5"/>
      <c r="D53" s="5"/>
      <c r="E53" s="5"/>
      <c r="F53" s="5"/>
      <c r="G53" s="5"/>
    </row>
  </sheetData>
  <sheetProtection password="C3AA" sheet="1" objects="1" scenarios="1"/>
  <mergeCells count="2">
    <mergeCell ref="A1:G1"/>
    <mergeCell ref="D49:E49"/>
  </mergeCells>
  <hyperlinks>
    <hyperlink ref="A1:G1" location="CONTENTS!A1" display="50.21"/>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2"/>
  <sheetViews>
    <sheetView workbookViewId="0">
      <selection activeCell="A11" sqref="A11:F11"/>
    </sheetView>
  </sheetViews>
  <sheetFormatPr defaultColWidth="0" defaultRowHeight="13" zeroHeight="1"/>
  <cols>
    <col min="1" max="1" width="26.796875" style="6" customWidth="1"/>
    <col min="2" max="5" width="20.796875" style="6" customWidth="1"/>
    <col min="6" max="7" width="20.796875" style="5" customWidth="1"/>
    <col min="8" max="8" width="6" style="5" hidden="1" customWidth="1"/>
    <col min="9" max="16384" width="9.296875" style="5" hidden="1"/>
  </cols>
  <sheetData>
    <row r="1" spans="1:8" s="6" customFormat="1" ht="14">
      <c r="A1" s="464" t="s">
        <v>27</v>
      </c>
      <c r="B1" s="464"/>
      <c r="C1" s="464"/>
      <c r="D1" s="464"/>
      <c r="E1" s="464"/>
      <c r="F1" s="464"/>
      <c r="G1" s="464"/>
      <c r="H1" s="71"/>
    </row>
    <row r="2" spans="1:8" s="6" customFormat="1" ht="15.5">
      <c r="A2" s="5"/>
      <c r="B2" s="5"/>
      <c r="C2" s="5"/>
      <c r="D2" s="5"/>
      <c r="E2" s="5"/>
      <c r="F2" s="73"/>
      <c r="G2" s="117"/>
      <c r="H2" s="76"/>
    </row>
    <row r="3" spans="1:8" s="6" customFormat="1" ht="14">
      <c r="A3" s="74" t="str">
        <f>+Cover!A7</f>
        <v>Select Name of Insurer</v>
      </c>
      <c r="B3" s="74"/>
      <c r="C3" s="74"/>
      <c r="D3" s="75"/>
      <c r="E3" s="75"/>
      <c r="F3" s="75"/>
      <c r="G3" s="5"/>
      <c r="H3" s="5"/>
    </row>
    <row r="4" spans="1:8" s="6" customFormat="1" ht="14">
      <c r="A4" s="77" t="s">
        <v>82</v>
      </c>
      <c r="B4" s="75"/>
      <c r="C4" s="75"/>
      <c r="D4" s="75"/>
      <c r="E4" s="75"/>
      <c r="F4" s="75"/>
      <c r="G4" s="5"/>
      <c r="H4" s="5"/>
    </row>
    <row r="5" spans="1:8" s="6" customFormat="1" ht="14">
      <c r="A5" s="77"/>
      <c r="B5" s="75"/>
      <c r="C5" s="75"/>
      <c r="D5" s="75"/>
      <c r="E5" s="75"/>
      <c r="F5" s="75"/>
      <c r="G5" s="5"/>
      <c r="H5" s="5"/>
    </row>
    <row r="6" spans="1:8" s="6" customFormat="1" ht="14">
      <c r="A6" s="77" t="str">
        <f>CONTENTS!A5</f>
        <v xml:space="preserve">General Insurers Claims Schedules - as at </v>
      </c>
      <c r="B6" s="75"/>
      <c r="C6" s="75"/>
      <c r="D6" s="75"/>
      <c r="E6" s="75"/>
      <c r="F6" s="260">
        <f>CONTENTS!C5</f>
        <v>0</v>
      </c>
      <c r="G6" s="5"/>
      <c r="H6" s="5"/>
    </row>
    <row r="7" spans="1:8" s="6" customFormat="1" ht="14">
      <c r="A7" s="30" t="str">
        <f>CONTENTS!A6</f>
        <v>For Financial Year End:</v>
      </c>
      <c r="B7" s="79"/>
      <c r="C7" s="79"/>
      <c r="D7" s="79"/>
      <c r="E7" s="79"/>
      <c r="F7" s="260">
        <f>CONTENTS!C6</f>
        <v>0</v>
      </c>
      <c r="G7" s="5"/>
      <c r="H7" s="5"/>
    </row>
    <row r="8" spans="1:8" s="6" customFormat="1" ht="14">
      <c r="A8" s="30"/>
      <c r="B8" s="118"/>
      <c r="C8" s="84"/>
      <c r="D8" s="81"/>
      <c r="E8" s="81"/>
      <c r="F8" s="81"/>
      <c r="G8" s="82"/>
      <c r="H8" s="5"/>
    </row>
    <row r="9" spans="1:8" s="6" customFormat="1" ht="14">
      <c r="A9" s="80" t="s">
        <v>28</v>
      </c>
      <c r="B9" s="75"/>
      <c r="C9" s="75"/>
      <c r="D9" s="83"/>
      <c r="E9" s="119"/>
      <c r="F9" s="120"/>
      <c r="G9" s="82"/>
      <c r="H9" s="5"/>
    </row>
    <row r="10" spans="1:8" s="6" customFormat="1" ht="14">
      <c r="A10" s="30"/>
      <c r="B10" s="84"/>
      <c r="C10" s="81"/>
      <c r="D10" s="81"/>
      <c r="E10" s="81"/>
      <c r="F10" s="81"/>
      <c r="G10" s="82"/>
      <c r="H10" s="5"/>
    </row>
    <row r="11" spans="1:8" s="6" customFormat="1" ht="14">
      <c r="A11" s="30" t="s">
        <v>15</v>
      </c>
      <c r="B11" s="79"/>
      <c r="C11" s="84" t="s">
        <v>29</v>
      </c>
      <c r="D11" s="81"/>
      <c r="E11" s="81"/>
      <c r="F11" s="81"/>
      <c r="G11" s="82"/>
      <c r="H11" s="82"/>
    </row>
    <row r="12" spans="1:8" s="6" customFormat="1" ht="14">
      <c r="A12" s="84" t="s">
        <v>17</v>
      </c>
      <c r="B12" s="81"/>
      <c r="C12" s="81"/>
      <c r="D12" s="81"/>
      <c r="E12" s="81"/>
      <c r="F12" s="81"/>
      <c r="G12" s="82"/>
      <c r="H12" s="82"/>
    </row>
    <row r="13" spans="1:8" s="6" customFormat="1" ht="14">
      <c r="A13" s="85"/>
      <c r="B13" s="82"/>
      <c r="C13" s="82"/>
      <c r="D13" s="82"/>
      <c r="E13" s="82"/>
      <c r="F13" s="82"/>
      <c r="G13" s="82"/>
      <c r="H13" s="82"/>
    </row>
    <row r="14" spans="1:8" s="6" customFormat="1" ht="14">
      <c r="A14" s="86">
        <v>1</v>
      </c>
      <c r="B14" s="87">
        <f t="shared" ref="B14:G14" si="0">+A14+1</f>
        <v>2</v>
      </c>
      <c r="C14" s="87">
        <f t="shared" si="0"/>
        <v>3</v>
      </c>
      <c r="D14" s="87">
        <f t="shared" si="0"/>
        <v>4</v>
      </c>
      <c r="E14" s="87">
        <f t="shared" si="0"/>
        <v>5</v>
      </c>
      <c r="F14" s="87">
        <f t="shared" si="0"/>
        <v>6</v>
      </c>
      <c r="G14" s="87">
        <f t="shared" si="0"/>
        <v>7</v>
      </c>
      <c r="H14" s="82"/>
    </row>
    <row r="15" spans="1:8" s="6" customFormat="1"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s="6" customFormat="1" ht="14">
      <c r="A16" s="91"/>
      <c r="B16" s="92" t="s">
        <v>18</v>
      </c>
      <c r="C16" s="92" t="s">
        <v>19</v>
      </c>
      <c r="D16" s="92" t="s">
        <v>19</v>
      </c>
      <c r="E16" s="92" t="s">
        <v>18</v>
      </c>
      <c r="F16" s="92" t="s">
        <v>19</v>
      </c>
      <c r="G16" s="92" t="s">
        <v>19</v>
      </c>
      <c r="H16" s="104"/>
    </row>
    <row r="17" spans="1:8" s="6" customFormat="1" ht="14">
      <c r="A17" s="121">
        <f>YEAR($F$7)</f>
        <v>1900</v>
      </c>
      <c r="B17" s="94"/>
      <c r="C17" s="94"/>
      <c r="D17" s="94"/>
      <c r="E17" s="94"/>
      <c r="F17" s="94"/>
      <c r="G17" s="94"/>
      <c r="H17" s="104"/>
    </row>
    <row r="18" spans="1:8" s="6" customFormat="1" ht="14">
      <c r="A18" s="122">
        <f>+A17-1</f>
        <v>1899</v>
      </c>
      <c r="B18" s="94"/>
      <c r="C18" s="94"/>
      <c r="D18" s="94"/>
      <c r="E18" s="94"/>
      <c r="F18" s="94"/>
      <c r="G18" s="94"/>
      <c r="H18" s="104"/>
    </row>
    <row r="19" spans="1:8" s="6" customFormat="1" ht="14">
      <c r="A19" s="122">
        <f t="shared" ref="A19:A26" si="1">+A18-1</f>
        <v>1898</v>
      </c>
      <c r="B19" s="94"/>
      <c r="C19" s="94"/>
      <c r="D19" s="94"/>
      <c r="E19" s="94"/>
      <c r="F19" s="94"/>
      <c r="G19" s="94"/>
      <c r="H19" s="104"/>
    </row>
    <row r="20" spans="1:8" s="6" customFormat="1" ht="14">
      <c r="A20" s="122">
        <f t="shared" si="1"/>
        <v>1897</v>
      </c>
      <c r="B20" s="94"/>
      <c r="C20" s="94"/>
      <c r="D20" s="94"/>
      <c r="E20" s="94"/>
      <c r="F20" s="94"/>
      <c r="G20" s="94"/>
      <c r="H20" s="104"/>
    </row>
    <row r="21" spans="1:8" s="6" customFormat="1" ht="14">
      <c r="A21" s="122">
        <f t="shared" si="1"/>
        <v>1896</v>
      </c>
      <c r="B21" s="94"/>
      <c r="C21" s="94"/>
      <c r="D21" s="94"/>
      <c r="E21" s="94"/>
      <c r="F21" s="94"/>
      <c r="G21" s="94"/>
      <c r="H21" s="104"/>
    </row>
    <row r="22" spans="1:8" s="6" customFormat="1" ht="14">
      <c r="A22" s="122">
        <f t="shared" si="1"/>
        <v>1895</v>
      </c>
      <c r="B22" s="94"/>
      <c r="C22" s="94"/>
      <c r="D22" s="94"/>
      <c r="E22" s="94"/>
      <c r="F22" s="94"/>
      <c r="G22" s="94"/>
      <c r="H22" s="104"/>
    </row>
    <row r="23" spans="1:8" s="6" customFormat="1" ht="14">
      <c r="A23" s="122">
        <f t="shared" si="1"/>
        <v>1894</v>
      </c>
      <c r="B23" s="94"/>
      <c r="C23" s="94"/>
      <c r="D23" s="94"/>
      <c r="E23" s="94"/>
      <c r="F23" s="94"/>
      <c r="G23" s="94"/>
      <c r="H23" s="104"/>
    </row>
    <row r="24" spans="1:8" s="6" customFormat="1" ht="14">
      <c r="A24" s="122">
        <f t="shared" si="1"/>
        <v>1893</v>
      </c>
      <c r="B24" s="94"/>
      <c r="C24" s="94"/>
      <c r="D24" s="94"/>
      <c r="E24" s="94"/>
      <c r="F24" s="94"/>
      <c r="G24" s="94"/>
      <c r="H24" s="104"/>
    </row>
    <row r="25" spans="1:8" s="6" customFormat="1" ht="14">
      <c r="A25" s="122">
        <f t="shared" si="1"/>
        <v>1892</v>
      </c>
      <c r="B25" s="94"/>
      <c r="C25" s="94"/>
      <c r="D25" s="94"/>
      <c r="E25" s="94"/>
      <c r="F25" s="94"/>
      <c r="G25" s="94"/>
      <c r="H25" s="104"/>
    </row>
    <row r="26" spans="1:8" s="6" customFormat="1" ht="14">
      <c r="A26" s="122">
        <f t="shared" si="1"/>
        <v>1891</v>
      </c>
      <c r="B26" s="94"/>
      <c r="C26" s="94"/>
      <c r="D26" s="94"/>
      <c r="E26" s="94"/>
      <c r="F26" s="94"/>
      <c r="G26" s="94"/>
      <c r="H26" s="104"/>
    </row>
    <row r="27" spans="1:8" s="6" customFormat="1" ht="14">
      <c r="A27" s="96" t="str">
        <f>TEXT((A26-1),"0")&amp;" &amp; prior"</f>
        <v>1890 &amp; prior</v>
      </c>
      <c r="B27" s="94"/>
      <c r="C27" s="94"/>
      <c r="D27" s="94"/>
      <c r="E27" s="94"/>
      <c r="F27" s="94"/>
      <c r="G27" s="94"/>
      <c r="H27" s="104"/>
    </row>
    <row r="28" spans="1:8" s="6" customFormat="1" ht="14">
      <c r="A28" s="121" t="s">
        <v>20</v>
      </c>
      <c r="B28" s="94"/>
      <c r="C28" s="94"/>
      <c r="D28" s="94"/>
      <c r="E28" s="94"/>
      <c r="F28" s="94"/>
      <c r="G28" s="94"/>
      <c r="H28" s="104"/>
    </row>
    <row r="29" spans="1:8" s="6" customFormat="1" ht="14">
      <c r="A29" s="98" t="s">
        <v>21</v>
      </c>
      <c r="B29" s="283">
        <f>SUM(B17:B28)</f>
        <v>0</v>
      </c>
      <c r="C29" s="283">
        <f>SUM(C17:C28)</f>
        <v>0</v>
      </c>
      <c r="D29" s="284"/>
      <c r="E29" s="283">
        <f>SUM(E17:E28)</f>
        <v>0</v>
      </c>
      <c r="F29" s="283">
        <f>SUM(F17:F28)</f>
        <v>0</v>
      </c>
      <c r="G29" s="283">
        <f>SUM(G17:G28)</f>
        <v>0</v>
      </c>
      <c r="H29" s="104"/>
    </row>
    <row r="30" spans="1:8" s="6" customFormat="1" ht="14">
      <c r="A30" s="99"/>
      <c r="B30" s="100"/>
      <c r="C30" s="100"/>
      <c r="D30" s="100"/>
      <c r="E30" s="100"/>
      <c r="F30" s="100"/>
      <c r="G30" s="100"/>
      <c r="H30" s="123"/>
    </row>
    <row r="31" spans="1:8" s="6" customFormat="1" ht="14">
      <c r="A31" s="99"/>
      <c r="B31" s="100"/>
      <c r="C31" s="100"/>
      <c r="D31" s="100"/>
      <c r="E31" s="100"/>
      <c r="F31" s="100"/>
      <c r="G31" s="100"/>
      <c r="H31" s="123"/>
    </row>
    <row r="32" spans="1:8" s="6" customFormat="1" ht="14">
      <c r="A32" s="84" t="s">
        <v>22</v>
      </c>
      <c r="B32" s="101"/>
      <c r="C32" s="101"/>
      <c r="D32" s="101"/>
      <c r="E32" s="101"/>
      <c r="F32" s="101"/>
      <c r="G32" s="101"/>
      <c r="H32" s="124"/>
    </row>
    <row r="33" spans="1:8" s="6" customFormat="1" ht="14">
      <c r="A33" s="85"/>
      <c r="B33" s="101"/>
      <c r="C33" s="101"/>
      <c r="D33" s="101"/>
      <c r="E33" s="101"/>
      <c r="F33" s="101"/>
      <c r="G33" s="101"/>
      <c r="H33" s="124"/>
    </row>
    <row r="34" spans="1:8" s="6" customFormat="1" ht="14">
      <c r="A34" s="51">
        <v>1</v>
      </c>
      <c r="B34" s="52"/>
      <c r="C34" s="51">
        <v>3</v>
      </c>
      <c r="D34" s="51">
        <v>4</v>
      </c>
      <c r="E34" s="52"/>
      <c r="F34" s="51">
        <v>6</v>
      </c>
      <c r="G34" s="51">
        <v>7</v>
      </c>
      <c r="H34" s="104"/>
    </row>
    <row r="35" spans="1:8" s="6" customFormat="1" ht="90.75" customHeight="1">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104"/>
    </row>
    <row r="36" spans="1:8" s="6" customFormat="1" ht="14">
      <c r="A36" s="105"/>
      <c r="B36" s="106"/>
      <c r="C36" s="92" t="s">
        <v>19</v>
      </c>
      <c r="D36" s="92" t="s">
        <v>19</v>
      </c>
      <c r="E36" s="107"/>
      <c r="F36" s="92" t="s">
        <v>19</v>
      </c>
      <c r="G36" s="92" t="s">
        <v>19</v>
      </c>
      <c r="H36" s="104"/>
    </row>
    <row r="37" spans="1:8" s="6" customFormat="1" ht="14">
      <c r="A37" s="125">
        <f>YEAR($F$7)</f>
        <v>1900</v>
      </c>
      <c r="B37" s="126"/>
      <c r="C37" s="94"/>
      <c r="D37" s="94"/>
      <c r="E37" s="127"/>
      <c r="F37" s="94"/>
      <c r="G37" s="94"/>
      <c r="H37" s="104"/>
    </row>
    <row r="38" spans="1:8" s="6" customFormat="1" ht="14">
      <c r="A38" s="128">
        <f>+A37-1</f>
        <v>1899</v>
      </c>
      <c r="B38" s="126"/>
      <c r="C38" s="94"/>
      <c r="D38" s="94"/>
      <c r="E38" s="127"/>
      <c r="F38" s="94"/>
      <c r="G38" s="94"/>
      <c r="H38" s="104"/>
    </row>
    <row r="39" spans="1:8" s="6" customFormat="1" ht="14">
      <c r="A39" s="128">
        <f t="shared" ref="A39:A46" si="2">+A38-1</f>
        <v>1898</v>
      </c>
      <c r="B39" s="126"/>
      <c r="C39" s="94"/>
      <c r="D39" s="94"/>
      <c r="E39" s="127"/>
      <c r="F39" s="94"/>
      <c r="G39" s="94"/>
      <c r="H39" s="104"/>
    </row>
    <row r="40" spans="1:8" s="6" customFormat="1" ht="14">
      <c r="A40" s="128">
        <f t="shared" si="2"/>
        <v>1897</v>
      </c>
      <c r="B40" s="126"/>
      <c r="C40" s="94"/>
      <c r="D40" s="94"/>
      <c r="E40" s="127"/>
      <c r="F40" s="94"/>
      <c r="G40" s="94"/>
      <c r="H40" s="104"/>
    </row>
    <row r="41" spans="1:8" s="6" customFormat="1" ht="14">
      <c r="A41" s="128">
        <f t="shared" si="2"/>
        <v>1896</v>
      </c>
      <c r="B41" s="126"/>
      <c r="C41" s="94"/>
      <c r="D41" s="94"/>
      <c r="E41" s="127"/>
      <c r="F41" s="94"/>
      <c r="G41" s="94"/>
      <c r="H41" s="104"/>
    </row>
    <row r="42" spans="1:8" s="6" customFormat="1" ht="14">
      <c r="A42" s="128">
        <f t="shared" si="2"/>
        <v>1895</v>
      </c>
      <c r="B42" s="126"/>
      <c r="C42" s="94"/>
      <c r="D42" s="94"/>
      <c r="E42" s="127"/>
      <c r="F42" s="94"/>
      <c r="G42" s="94"/>
      <c r="H42" s="104"/>
    </row>
    <row r="43" spans="1:8" s="6" customFormat="1" ht="14">
      <c r="A43" s="128">
        <f t="shared" si="2"/>
        <v>1894</v>
      </c>
      <c r="B43" s="126"/>
      <c r="C43" s="94"/>
      <c r="D43" s="94"/>
      <c r="E43" s="127"/>
      <c r="F43" s="94"/>
      <c r="G43" s="94"/>
      <c r="H43" s="104"/>
    </row>
    <row r="44" spans="1:8" s="6" customFormat="1" ht="14">
      <c r="A44" s="128">
        <f t="shared" si="2"/>
        <v>1893</v>
      </c>
      <c r="B44" s="126"/>
      <c r="C44" s="94"/>
      <c r="D44" s="94"/>
      <c r="E44" s="127"/>
      <c r="F44" s="94"/>
      <c r="G44" s="94"/>
      <c r="H44" s="104"/>
    </row>
    <row r="45" spans="1:8" s="6" customFormat="1" ht="14">
      <c r="A45" s="128">
        <f t="shared" si="2"/>
        <v>1892</v>
      </c>
      <c r="B45" s="126"/>
      <c r="C45" s="94"/>
      <c r="D45" s="94"/>
      <c r="E45" s="127"/>
      <c r="F45" s="94"/>
      <c r="G45" s="94"/>
      <c r="H45" s="104"/>
    </row>
    <row r="46" spans="1:8" s="6" customFormat="1" ht="14">
      <c r="A46" s="128">
        <f t="shared" si="2"/>
        <v>1891</v>
      </c>
      <c r="B46" s="126"/>
      <c r="C46" s="94"/>
      <c r="D46" s="94"/>
      <c r="E46" s="127"/>
      <c r="F46" s="94"/>
      <c r="G46" s="94"/>
      <c r="H46" s="104"/>
    </row>
    <row r="47" spans="1:8" s="6" customFormat="1" ht="14">
      <c r="A47" s="128" t="str">
        <f>TEXT((A46-1),"0")&amp;" &amp; prior"</f>
        <v>1890 &amp; prior</v>
      </c>
      <c r="B47" s="126"/>
      <c r="C47" s="94"/>
      <c r="D47" s="94"/>
      <c r="E47" s="127"/>
      <c r="F47" s="94"/>
      <c r="G47" s="94"/>
      <c r="H47" s="104"/>
    </row>
    <row r="48" spans="1:8" s="6" customFormat="1" ht="14">
      <c r="A48" s="125" t="s">
        <v>20</v>
      </c>
      <c r="B48" s="126"/>
      <c r="C48" s="94"/>
      <c r="D48" s="94"/>
      <c r="E48" s="127"/>
      <c r="F48" s="94"/>
      <c r="G48" s="94"/>
      <c r="H48" s="104"/>
    </row>
    <row r="49" spans="1:8" s="6" customFormat="1" ht="14">
      <c r="A49" s="111" t="s">
        <v>21</v>
      </c>
      <c r="B49" s="129"/>
      <c r="C49" s="130">
        <f>SUM(C37:C48)</f>
        <v>0</v>
      </c>
      <c r="D49" s="467"/>
      <c r="E49" s="468"/>
      <c r="F49" s="114">
        <f>SUM(F37:F48)</f>
        <v>0</v>
      </c>
      <c r="G49" s="114">
        <f>SUM(G37:G48)</f>
        <v>0</v>
      </c>
      <c r="H49" s="104"/>
    </row>
    <row r="50" spans="1:8" s="6" customFormat="1" ht="14">
      <c r="A50" s="115"/>
      <c r="B50" s="115"/>
      <c r="C50" s="82"/>
      <c r="D50" s="82"/>
      <c r="E50" s="82"/>
      <c r="F50" s="82"/>
      <c r="G50" s="82"/>
      <c r="H50" s="104"/>
    </row>
    <row r="51" spans="1:8" ht="14">
      <c r="A51" s="5"/>
      <c r="B51" s="5"/>
      <c r="C51" s="5"/>
      <c r="D51" s="5"/>
      <c r="E51" s="5"/>
      <c r="G51" s="68" t="s">
        <v>129</v>
      </c>
    </row>
    <row r="52" spans="1:8" ht="14">
      <c r="A52" s="5"/>
      <c r="B52" s="5"/>
      <c r="C52" s="5"/>
      <c r="D52" s="5"/>
      <c r="E52" s="5"/>
      <c r="G52" s="116" t="s">
        <v>30</v>
      </c>
    </row>
  </sheetData>
  <sheetProtection password="C3AA" sheet="1" objects="1" scenarios="1"/>
  <mergeCells count="2">
    <mergeCell ref="A1:G1"/>
    <mergeCell ref="D49:E49"/>
  </mergeCells>
  <hyperlinks>
    <hyperlink ref="A1:G1" location="CONTENTS!A1" display="50.22"/>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2"/>
  <sheetViews>
    <sheetView workbookViewId="0">
      <selection activeCell="A11" sqref="A11:E11"/>
    </sheetView>
  </sheetViews>
  <sheetFormatPr defaultColWidth="0" defaultRowHeight="13" zeroHeight="1"/>
  <cols>
    <col min="1" max="1" width="26.796875" style="6" customWidth="1"/>
    <col min="2" max="7" width="20.796875" style="6" customWidth="1"/>
    <col min="8" max="16384" width="9.296875" style="6" hidden="1"/>
  </cols>
  <sheetData>
    <row r="1" spans="1:7">
      <c r="A1" s="464" t="s">
        <v>31</v>
      </c>
      <c r="B1" s="464"/>
      <c r="C1" s="464"/>
      <c r="D1" s="464"/>
      <c r="E1" s="464"/>
      <c r="F1" s="464"/>
      <c r="G1" s="464"/>
    </row>
    <row r="2" spans="1:7" ht="15.5">
      <c r="A2" s="72"/>
      <c r="B2" s="72"/>
      <c r="C2" s="72"/>
      <c r="D2" s="72"/>
      <c r="E2" s="72"/>
      <c r="F2" s="73"/>
      <c r="G2" s="72"/>
    </row>
    <row r="3" spans="1:7" ht="14">
      <c r="A3" s="74" t="str">
        <f>+Cover!A7</f>
        <v>Select Name of Insurer</v>
      </c>
      <c r="B3" s="74"/>
      <c r="C3" s="74"/>
      <c r="D3" s="75"/>
      <c r="E3" s="75"/>
      <c r="F3" s="75"/>
      <c r="G3" s="79"/>
    </row>
    <row r="4" spans="1:7" ht="14">
      <c r="A4" s="77" t="s">
        <v>82</v>
      </c>
      <c r="B4" s="75"/>
      <c r="C4" s="75"/>
      <c r="D4" s="75"/>
      <c r="E4" s="75"/>
      <c r="F4" s="75"/>
      <c r="G4" s="79"/>
    </row>
    <row r="5" spans="1:7">
      <c r="A5" s="79"/>
      <c r="B5" s="79"/>
      <c r="C5" s="79"/>
      <c r="D5" s="79"/>
      <c r="E5" s="79"/>
      <c r="F5" s="79"/>
      <c r="G5" s="79"/>
    </row>
    <row r="6" spans="1:7" ht="14">
      <c r="A6" s="30" t="str">
        <f>CONTENTS!A5</f>
        <v xml:space="preserve">General Insurers Claims Schedules - as at </v>
      </c>
      <c r="B6" s="79"/>
      <c r="C6" s="79"/>
      <c r="D6" s="79"/>
      <c r="E6" s="79"/>
      <c r="F6" s="262">
        <f>CONTENTS!C5</f>
        <v>0</v>
      </c>
      <c r="G6" s="79"/>
    </row>
    <row r="7" spans="1:7" ht="14">
      <c r="A7" s="30" t="str">
        <f>CONTENTS!A6</f>
        <v>For Financial Year End:</v>
      </c>
      <c r="B7" s="79"/>
      <c r="C7" s="84"/>
      <c r="D7" s="81"/>
      <c r="E7" s="81"/>
      <c r="F7" s="262">
        <f>CONTENTS!C6</f>
        <v>0</v>
      </c>
      <c r="G7" s="81"/>
    </row>
    <row r="8" spans="1:7" ht="14">
      <c r="A8" s="30"/>
      <c r="B8" s="131"/>
      <c r="C8" s="84"/>
      <c r="D8" s="81"/>
      <c r="E8" s="81"/>
      <c r="F8" s="81"/>
      <c r="G8" s="81"/>
    </row>
    <row r="9" spans="1:7" ht="14">
      <c r="A9" s="80" t="s">
        <v>28</v>
      </c>
      <c r="B9" s="75"/>
      <c r="C9" s="75"/>
      <c r="D9" s="83"/>
      <c r="E9" s="119"/>
      <c r="F9" s="120"/>
      <c r="G9" s="81"/>
    </row>
    <row r="10" spans="1:7" ht="14">
      <c r="A10" s="79"/>
      <c r="B10" s="79"/>
      <c r="C10" s="79"/>
      <c r="D10" s="79"/>
      <c r="E10" s="79"/>
      <c r="F10" s="79"/>
      <c r="G10" s="81"/>
    </row>
    <row r="11" spans="1:7" ht="14">
      <c r="A11" s="30" t="s">
        <v>15</v>
      </c>
      <c r="B11" s="79"/>
      <c r="C11" s="84" t="s">
        <v>32</v>
      </c>
      <c r="D11" s="81"/>
      <c r="E11" s="81"/>
      <c r="F11" s="81"/>
      <c r="G11" s="81"/>
    </row>
    <row r="12" spans="1:7" ht="14">
      <c r="A12" s="84" t="s">
        <v>17</v>
      </c>
      <c r="B12" s="81"/>
      <c r="C12" s="81"/>
      <c r="D12" s="81"/>
      <c r="E12" s="81"/>
      <c r="F12" s="81"/>
      <c r="G12" s="81"/>
    </row>
    <row r="13" spans="1:7" ht="14">
      <c r="A13" s="84"/>
      <c r="B13" s="81"/>
      <c r="C13" s="81"/>
      <c r="D13" s="81"/>
      <c r="E13" s="81"/>
      <c r="F13" s="81"/>
      <c r="G13" s="81"/>
    </row>
    <row r="14" spans="1:7" ht="14">
      <c r="A14" s="86">
        <v>1</v>
      </c>
      <c r="B14" s="87">
        <f t="shared" ref="B14:G14" si="0">+A14+1</f>
        <v>2</v>
      </c>
      <c r="C14" s="87">
        <f t="shared" si="0"/>
        <v>3</v>
      </c>
      <c r="D14" s="87">
        <f t="shared" si="0"/>
        <v>4</v>
      </c>
      <c r="E14" s="87">
        <f t="shared" si="0"/>
        <v>5</v>
      </c>
      <c r="F14" s="87">
        <f t="shared" si="0"/>
        <v>6</v>
      </c>
      <c r="G14" s="87">
        <f t="shared" si="0"/>
        <v>7</v>
      </c>
    </row>
    <row r="15" spans="1:7"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row>
    <row r="16" spans="1:7" ht="14">
      <c r="A16" s="91"/>
      <c r="B16" s="92" t="s">
        <v>18</v>
      </c>
      <c r="C16" s="92" t="s">
        <v>19</v>
      </c>
      <c r="D16" s="92" t="s">
        <v>19</v>
      </c>
      <c r="E16" s="92" t="s">
        <v>18</v>
      </c>
      <c r="F16" s="92" t="s">
        <v>19</v>
      </c>
      <c r="G16" s="92" t="s">
        <v>19</v>
      </c>
    </row>
    <row r="17" spans="1:7" ht="14">
      <c r="A17" s="121">
        <f>YEAR($F$7)</f>
        <v>1900</v>
      </c>
      <c r="B17" s="132"/>
      <c r="C17" s="132"/>
      <c r="D17" s="132"/>
      <c r="E17" s="132"/>
      <c r="F17" s="132"/>
      <c r="G17" s="132"/>
    </row>
    <row r="18" spans="1:7" ht="14">
      <c r="A18" s="122">
        <f>+A17-1</f>
        <v>1899</v>
      </c>
      <c r="B18" s="132"/>
      <c r="C18" s="132"/>
      <c r="D18" s="132"/>
      <c r="E18" s="132"/>
      <c r="F18" s="132"/>
      <c r="G18" s="132"/>
    </row>
    <row r="19" spans="1:7" ht="14">
      <c r="A19" s="122">
        <f t="shared" ref="A19:A26" si="1">+A18-1</f>
        <v>1898</v>
      </c>
      <c r="B19" s="132"/>
      <c r="C19" s="132"/>
      <c r="D19" s="132"/>
      <c r="E19" s="132"/>
      <c r="F19" s="132"/>
      <c r="G19" s="132"/>
    </row>
    <row r="20" spans="1:7" ht="14">
      <c r="A20" s="122">
        <f t="shared" si="1"/>
        <v>1897</v>
      </c>
      <c r="B20" s="132"/>
      <c r="C20" s="132"/>
      <c r="D20" s="132"/>
      <c r="E20" s="132"/>
      <c r="F20" s="132"/>
      <c r="G20" s="132"/>
    </row>
    <row r="21" spans="1:7" ht="14">
      <c r="A21" s="122">
        <f t="shared" si="1"/>
        <v>1896</v>
      </c>
      <c r="B21" s="132"/>
      <c r="C21" s="132"/>
      <c r="D21" s="132"/>
      <c r="E21" s="132"/>
      <c r="F21" s="132"/>
      <c r="G21" s="132"/>
    </row>
    <row r="22" spans="1:7" ht="14">
      <c r="A22" s="122">
        <f t="shared" si="1"/>
        <v>1895</v>
      </c>
      <c r="B22" s="132"/>
      <c r="C22" s="132"/>
      <c r="D22" s="132"/>
      <c r="E22" s="132"/>
      <c r="F22" s="132"/>
      <c r="G22" s="132"/>
    </row>
    <row r="23" spans="1:7" ht="14">
      <c r="A23" s="122">
        <f t="shared" si="1"/>
        <v>1894</v>
      </c>
      <c r="B23" s="132"/>
      <c r="C23" s="132"/>
      <c r="D23" s="132"/>
      <c r="E23" s="132"/>
      <c r="F23" s="132"/>
      <c r="G23" s="132"/>
    </row>
    <row r="24" spans="1:7" ht="14">
      <c r="A24" s="122">
        <f t="shared" si="1"/>
        <v>1893</v>
      </c>
      <c r="B24" s="132"/>
      <c r="C24" s="132"/>
      <c r="D24" s="132"/>
      <c r="E24" s="132"/>
      <c r="F24" s="132"/>
      <c r="G24" s="132"/>
    </row>
    <row r="25" spans="1:7" ht="14">
      <c r="A25" s="122">
        <f t="shared" si="1"/>
        <v>1892</v>
      </c>
      <c r="B25" s="132"/>
      <c r="C25" s="132"/>
      <c r="D25" s="132"/>
      <c r="E25" s="132"/>
      <c r="F25" s="132"/>
      <c r="G25" s="132"/>
    </row>
    <row r="26" spans="1:7" ht="14">
      <c r="A26" s="122">
        <f t="shared" si="1"/>
        <v>1891</v>
      </c>
      <c r="B26" s="132"/>
      <c r="C26" s="132"/>
      <c r="D26" s="132"/>
      <c r="E26" s="132"/>
      <c r="F26" s="132"/>
      <c r="G26" s="132"/>
    </row>
    <row r="27" spans="1:7" ht="14">
      <c r="A27" s="96" t="str">
        <f>TEXT((A26-1),"0")&amp;" &amp; prior"</f>
        <v>1890 &amp; prior</v>
      </c>
      <c r="B27" s="132"/>
      <c r="C27" s="132"/>
      <c r="D27" s="132"/>
      <c r="E27" s="132"/>
      <c r="F27" s="132"/>
      <c r="G27" s="132"/>
    </row>
    <row r="28" spans="1:7" ht="14">
      <c r="A28" s="121" t="s">
        <v>20</v>
      </c>
      <c r="B28" s="132"/>
      <c r="C28" s="132"/>
      <c r="D28" s="132"/>
      <c r="E28" s="132"/>
      <c r="F28" s="132"/>
      <c r="G28" s="132"/>
    </row>
    <row r="29" spans="1:7" ht="14">
      <c r="A29" s="98" t="s">
        <v>21</v>
      </c>
      <c r="B29" s="283">
        <f>SUM(B17:B28)</f>
        <v>0</v>
      </c>
      <c r="C29" s="283">
        <f>SUM(C17:C28)</f>
        <v>0</v>
      </c>
      <c r="D29" s="284"/>
      <c r="E29" s="283">
        <f>SUM(E17:E28)</f>
        <v>0</v>
      </c>
      <c r="F29" s="283">
        <f>SUM(F17:F28)</f>
        <v>0</v>
      </c>
      <c r="G29" s="283">
        <f>SUM(G17:G28)</f>
        <v>0</v>
      </c>
    </row>
    <row r="30" spans="1:7" ht="14">
      <c r="A30" s="133"/>
      <c r="B30" s="134"/>
      <c r="C30" s="134"/>
      <c r="D30" s="134"/>
      <c r="E30" s="134"/>
      <c r="F30" s="134"/>
      <c r="G30" s="134"/>
    </row>
    <row r="31" spans="1:7" ht="14">
      <c r="A31" s="133"/>
      <c r="B31" s="134"/>
      <c r="C31" s="134"/>
      <c r="D31" s="134"/>
      <c r="E31" s="134"/>
      <c r="F31" s="134"/>
      <c r="G31" s="134"/>
    </row>
    <row r="32" spans="1:7" ht="14">
      <c r="A32" s="84" t="s">
        <v>33</v>
      </c>
      <c r="B32" s="135"/>
      <c r="C32" s="135"/>
      <c r="D32" s="136"/>
      <c r="E32" s="135"/>
      <c r="F32" s="135"/>
      <c r="G32" s="135"/>
    </row>
    <row r="33" spans="1:7" ht="14">
      <c r="A33" s="84"/>
      <c r="B33" s="135"/>
      <c r="C33" s="135"/>
      <c r="D33" s="136"/>
      <c r="E33" s="135"/>
      <c r="F33" s="135"/>
      <c r="G33" s="135"/>
    </row>
    <row r="34" spans="1:7" ht="14">
      <c r="A34" s="137" t="s">
        <v>34</v>
      </c>
      <c r="B34" s="138"/>
      <c r="C34" s="139" t="s">
        <v>35</v>
      </c>
      <c r="D34" s="87" t="s">
        <v>36</v>
      </c>
      <c r="E34" s="138"/>
      <c r="F34" s="139" t="s">
        <v>37</v>
      </c>
      <c r="G34" s="138"/>
    </row>
    <row r="35" spans="1:7" ht="84">
      <c r="A35" s="88" t="str">
        <f>"Figures grouped by Accident Year ending "&amp;TEXT($F$7,"dd-mmm")</f>
        <v>Figures grouped by Accident Year ending 00-Jan</v>
      </c>
      <c r="B35" s="140"/>
      <c r="C35" s="141" t="str">
        <f>+"Claim Payments Recovered during "&amp;YEAR($F$7)</f>
        <v>Claim Payments Recovered during 1900</v>
      </c>
      <c r="D35" s="88" t="str">
        <f>+"Cumulative Recoveries from accident year to end of financial year "&amp;YEAR($F$7)</f>
        <v>Cumulative Recoveries from accident year to end of financial year 1900</v>
      </c>
      <c r="E35" s="142"/>
      <c r="F35" s="89" t="str">
        <f>"Case Reserves for Non-Reinsurance Recoveries Outstanding at end of financial year "&amp;YEAR($F$7)</f>
        <v>Case Reserves for Non-Reinsurance Recoveries Outstanding at end of financial year 1900</v>
      </c>
      <c r="G35" s="143"/>
    </row>
    <row r="36" spans="1:7" ht="14">
      <c r="A36" s="144"/>
      <c r="B36" s="145"/>
      <c r="C36" s="92" t="s">
        <v>19</v>
      </c>
      <c r="D36" s="92" t="s">
        <v>19</v>
      </c>
      <c r="E36" s="146"/>
      <c r="F36" s="92" t="s">
        <v>19</v>
      </c>
      <c r="G36" s="147"/>
    </row>
    <row r="37" spans="1:7" ht="14">
      <c r="A37" s="125">
        <f>YEAR($F$7)</f>
        <v>1900</v>
      </c>
      <c r="B37" s="148"/>
      <c r="C37" s="132"/>
      <c r="D37" s="132"/>
      <c r="E37" s="148"/>
      <c r="F37" s="132"/>
      <c r="G37" s="143"/>
    </row>
    <row r="38" spans="1:7" ht="14">
      <c r="A38" s="128">
        <f>+A37-1</f>
        <v>1899</v>
      </c>
      <c r="B38" s="148"/>
      <c r="C38" s="132"/>
      <c r="D38" s="132"/>
      <c r="E38" s="148"/>
      <c r="F38" s="132"/>
      <c r="G38" s="143"/>
    </row>
    <row r="39" spans="1:7" ht="14">
      <c r="A39" s="128">
        <f t="shared" ref="A39:A46" si="2">+A38-1</f>
        <v>1898</v>
      </c>
      <c r="B39" s="148"/>
      <c r="C39" s="132"/>
      <c r="D39" s="132"/>
      <c r="E39" s="148"/>
      <c r="F39" s="132"/>
      <c r="G39" s="143"/>
    </row>
    <row r="40" spans="1:7" ht="14">
      <c r="A40" s="128">
        <f t="shared" si="2"/>
        <v>1897</v>
      </c>
      <c r="B40" s="148"/>
      <c r="C40" s="132"/>
      <c r="D40" s="132"/>
      <c r="E40" s="148"/>
      <c r="F40" s="132"/>
      <c r="G40" s="143"/>
    </row>
    <row r="41" spans="1:7" ht="14">
      <c r="A41" s="128">
        <f t="shared" si="2"/>
        <v>1896</v>
      </c>
      <c r="B41" s="148"/>
      <c r="C41" s="132"/>
      <c r="D41" s="132"/>
      <c r="E41" s="148"/>
      <c r="F41" s="132"/>
      <c r="G41" s="143"/>
    </row>
    <row r="42" spans="1:7" ht="14">
      <c r="A42" s="128">
        <f t="shared" si="2"/>
        <v>1895</v>
      </c>
      <c r="B42" s="148"/>
      <c r="C42" s="132"/>
      <c r="D42" s="132"/>
      <c r="E42" s="148"/>
      <c r="F42" s="132"/>
      <c r="G42" s="143"/>
    </row>
    <row r="43" spans="1:7" ht="14">
      <c r="A43" s="128">
        <f t="shared" si="2"/>
        <v>1894</v>
      </c>
      <c r="B43" s="148"/>
      <c r="C43" s="132"/>
      <c r="D43" s="132"/>
      <c r="E43" s="148"/>
      <c r="F43" s="132"/>
      <c r="G43" s="143"/>
    </row>
    <row r="44" spans="1:7" ht="14">
      <c r="A44" s="128">
        <f t="shared" si="2"/>
        <v>1893</v>
      </c>
      <c r="B44" s="148"/>
      <c r="C44" s="132"/>
      <c r="D44" s="132"/>
      <c r="E44" s="148"/>
      <c r="F44" s="132"/>
      <c r="G44" s="143"/>
    </row>
    <row r="45" spans="1:7" ht="14">
      <c r="A45" s="128">
        <f t="shared" si="2"/>
        <v>1892</v>
      </c>
      <c r="B45" s="148"/>
      <c r="C45" s="132"/>
      <c r="D45" s="132"/>
      <c r="E45" s="148"/>
      <c r="F45" s="132"/>
      <c r="G45" s="143"/>
    </row>
    <row r="46" spans="1:7" ht="14">
      <c r="A46" s="128">
        <f t="shared" si="2"/>
        <v>1891</v>
      </c>
      <c r="B46" s="148"/>
      <c r="C46" s="132"/>
      <c r="D46" s="132"/>
      <c r="E46" s="148"/>
      <c r="F46" s="132"/>
      <c r="G46" s="143"/>
    </row>
    <row r="47" spans="1:7" ht="14">
      <c r="A47" s="128" t="str">
        <f>TEXT((A46-1),"0")&amp;" &amp; prior"</f>
        <v>1890 &amp; prior</v>
      </c>
      <c r="B47" s="148"/>
      <c r="C47" s="132"/>
      <c r="D47" s="132"/>
      <c r="E47" s="148"/>
      <c r="F47" s="132"/>
      <c r="G47" s="143"/>
    </row>
    <row r="48" spans="1:7" ht="14">
      <c r="A48" s="125" t="s">
        <v>20</v>
      </c>
      <c r="B48" s="148"/>
      <c r="C48" s="132"/>
      <c r="D48" s="132"/>
      <c r="E48" s="148"/>
      <c r="F48" s="132"/>
      <c r="G48" s="143"/>
    </row>
    <row r="49" spans="1:7" ht="14">
      <c r="A49" s="149" t="s">
        <v>21</v>
      </c>
      <c r="B49" s="150"/>
      <c r="C49" s="151">
        <f>SUM(C37:C48)</f>
        <v>0</v>
      </c>
      <c r="D49" s="469"/>
      <c r="E49" s="468"/>
      <c r="F49" s="152">
        <f>SUM(F37:F48)</f>
        <v>0</v>
      </c>
      <c r="G49" s="143"/>
    </row>
    <row r="50" spans="1:7" ht="14">
      <c r="A50" s="153"/>
      <c r="B50" s="135"/>
      <c r="C50" s="135"/>
      <c r="D50" s="136"/>
      <c r="E50" s="135"/>
      <c r="F50" s="135"/>
      <c r="G50" s="135"/>
    </row>
    <row r="51" spans="1:7" ht="14">
      <c r="A51" s="133"/>
      <c r="B51" s="134"/>
      <c r="C51" s="134"/>
      <c r="D51" s="134"/>
      <c r="E51" s="134"/>
      <c r="F51" s="134"/>
      <c r="G51" s="134"/>
    </row>
    <row r="52" spans="1:7" ht="14">
      <c r="A52" s="84" t="s">
        <v>22</v>
      </c>
      <c r="B52" s="154"/>
      <c r="C52" s="154"/>
      <c r="D52" s="154"/>
      <c r="E52" s="154"/>
      <c r="F52" s="154"/>
      <c r="G52" s="154"/>
    </row>
    <row r="53" spans="1:7" ht="14">
      <c r="A53" s="84"/>
      <c r="B53" s="154"/>
      <c r="C53" s="154"/>
      <c r="D53" s="154"/>
      <c r="E53" s="154"/>
      <c r="F53" s="154"/>
      <c r="G53" s="154"/>
    </row>
    <row r="54" spans="1:7" ht="14">
      <c r="A54" s="51">
        <v>1</v>
      </c>
      <c r="B54" s="52"/>
      <c r="C54" s="51">
        <v>3</v>
      </c>
      <c r="D54" s="51">
        <v>4</v>
      </c>
      <c r="E54" s="52"/>
      <c r="F54" s="51">
        <v>6</v>
      </c>
      <c r="G54" s="51">
        <v>7</v>
      </c>
    </row>
    <row r="55" spans="1:7" ht="70">
      <c r="A55" s="88" t="str">
        <f>"Figures grouped by Accident Year ending "&amp;TEXT($F$7,"dd-mmm")</f>
        <v>Figures grouped by Accident Year ending 00-Jan</v>
      </c>
      <c r="B55" s="102"/>
      <c r="C55" s="89" t="str">
        <f>+"Net Claim Payments during "&amp;YEAR($F$7)</f>
        <v>Net Claim Payments during 1900</v>
      </c>
      <c r="D55" s="88" t="str">
        <f>+"Cumulative Net Claim Payments from accident year to end of financial year "&amp;YEAR($F$7)</f>
        <v>Cumulative Net Claim Payments from accident year to end of financial year 1900</v>
      </c>
      <c r="E55" s="103"/>
      <c r="F55" s="89" t="str">
        <f>"Net Case Reserves on Claims Outstanding at end of financial year "&amp;YEAR($F$7)</f>
        <v>Net Case Reserves on Claims Outstanding at end of financial year 1900</v>
      </c>
      <c r="G55" s="89" t="str">
        <f>"Net IBNR Reserve at end of financial year "&amp;YEAR($F$7)</f>
        <v>Net IBNR Reserve at end of financial year 1900</v>
      </c>
    </row>
    <row r="56" spans="1:7" ht="14">
      <c r="A56" s="105"/>
      <c r="B56" s="106"/>
      <c r="C56" s="92" t="s">
        <v>19</v>
      </c>
      <c r="D56" s="92" t="s">
        <v>19</v>
      </c>
      <c r="E56" s="146"/>
      <c r="F56" s="92" t="s">
        <v>19</v>
      </c>
      <c r="G56" s="92" t="s">
        <v>19</v>
      </c>
    </row>
    <row r="57" spans="1:7" ht="14">
      <c r="A57" s="125">
        <f>YEAR($F$7)</f>
        <v>1900</v>
      </c>
      <c r="B57" s="126"/>
      <c r="C57" s="132"/>
      <c r="D57" s="132"/>
      <c r="E57" s="127"/>
      <c r="F57" s="132"/>
      <c r="G57" s="132"/>
    </row>
    <row r="58" spans="1:7" ht="14">
      <c r="A58" s="128">
        <f>+A57-1</f>
        <v>1899</v>
      </c>
      <c r="B58" s="126"/>
      <c r="C58" s="132"/>
      <c r="D58" s="132"/>
      <c r="E58" s="127"/>
      <c r="F58" s="132"/>
      <c r="G58" s="132"/>
    </row>
    <row r="59" spans="1:7" ht="14">
      <c r="A59" s="128">
        <f t="shared" ref="A59:A66" si="3">+A58-1</f>
        <v>1898</v>
      </c>
      <c r="B59" s="126"/>
      <c r="C59" s="132"/>
      <c r="D59" s="132"/>
      <c r="E59" s="127"/>
      <c r="F59" s="132"/>
      <c r="G59" s="132"/>
    </row>
    <row r="60" spans="1:7" ht="14">
      <c r="A60" s="128">
        <f t="shared" si="3"/>
        <v>1897</v>
      </c>
      <c r="B60" s="126"/>
      <c r="C60" s="132"/>
      <c r="D60" s="132"/>
      <c r="E60" s="127"/>
      <c r="F60" s="132"/>
      <c r="G60" s="132"/>
    </row>
    <row r="61" spans="1:7" ht="14">
      <c r="A61" s="128">
        <f t="shared" si="3"/>
        <v>1896</v>
      </c>
      <c r="B61" s="126"/>
      <c r="C61" s="132"/>
      <c r="D61" s="132"/>
      <c r="E61" s="127"/>
      <c r="F61" s="132"/>
      <c r="G61" s="132"/>
    </row>
    <row r="62" spans="1:7" ht="14">
      <c r="A62" s="128">
        <f t="shared" si="3"/>
        <v>1895</v>
      </c>
      <c r="B62" s="126"/>
      <c r="C62" s="132"/>
      <c r="D62" s="132"/>
      <c r="E62" s="127"/>
      <c r="F62" s="132"/>
      <c r="G62" s="132"/>
    </row>
    <row r="63" spans="1:7" ht="14">
      <c r="A63" s="128">
        <f t="shared" si="3"/>
        <v>1894</v>
      </c>
      <c r="B63" s="126"/>
      <c r="C63" s="132"/>
      <c r="D63" s="132"/>
      <c r="E63" s="127"/>
      <c r="F63" s="132"/>
      <c r="G63" s="132"/>
    </row>
    <row r="64" spans="1:7" ht="14">
      <c r="A64" s="128">
        <f t="shared" si="3"/>
        <v>1893</v>
      </c>
      <c r="B64" s="126"/>
      <c r="C64" s="132"/>
      <c r="D64" s="132"/>
      <c r="E64" s="127"/>
      <c r="F64" s="132"/>
      <c r="G64" s="132"/>
    </row>
    <row r="65" spans="1:7" ht="14">
      <c r="A65" s="128">
        <f t="shared" si="3"/>
        <v>1892</v>
      </c>
      <c r="B65" s="126"/>
      <c r="C65" s="132"/>
      <c r="D65" s="132"/>
      <c r="E65" s="127"/>
      <c r="F65" s="132"/>
      <c r="G65" s="132"/>
    </row>
    <row r="66" spans="1:7" ht="14">
      <c r="A66" s="128">
        <f t="shared" si="3"/>
        <v>1891</v>
      </c>
      <c r="B66" s="126"/>
      <c r="C66" s="132"/>
      <c r="D66" s="132"/>
      <c r="E66" s="127"/>
      <c r="F66" s="132"/>
      <c r="G66" s="132"/>
    </row>
    <row r="67" spans="1:7" ht="14">
      <c r="A67" s="128" t="str">
        <f>TEXT((A66-1),"0")&amp;" &amp; prior"</f>
        <v>1890 &amp; prior</v>
      </c>
      <c r="B67" s="126"/>
      <c r="C67" s="132"/>
      <c r="D67" s="132"/>
      <c r="E67" s="127"/>
      <c r="F67" s="132"/>
      <c r="G67" s="132"/>
    </row>
    <row r="68" spans="1:7" ht="14">
      <c r="A68" s="125" t="s">
        <v>20</v>
      </c>
      <c r="B68" s="126"/>
      <c r="C68" s="132"/>
      <c r="D68" s="132"/>
      <c r="E68" s="127"/>
      <c r="F68" s="132"/>
      <c r="G68" s="132"/>
    </row>
    <row r="69" spans="1:7" ht="14">
      <c r="A69" s="111" t="s">
        <v>21</v>
      </c>
      <c r="B69" s="129"/>
      <c r="C69" s="130">
        <f>SUM(C57:C68)</f>
        <v>0</v>
      </c>
      <c r="D69" s="467"/>
      <c r="E69" s="468"/>
      <c r="F69" s="114">
        <f>SUM(F57:F68)</f>
        <v>0</v>
      </c>
      <c r="G69" s="114">
        <f>SUM(G57:G68)</f>
        <v>0</v>
      </c>
    </row>
    <row r="70" spans="1:7" ht="14">
      <c r="A70" s="155"/>
      <c r="B70" s="155"/>
      <c r="C70" s="81"/>
      <c r="D70" s="81"/>
      <c r="E70" s="81"/>
      <c r="F70" s="81"/>
      <c r="G70" s="81"/>
    </row>
    <row r="71" spans="1:7" ht="14">
      <c r="A71" s="79"/>
      <c r="B71" s="79"/>
      <c r="C71" s="79"/>
      <c r="D71" s="79"/>
      <c r="E71" s="79"/>
      <c r="F71" s="79"/>
      <c r="G71" s="68" t="s">
        <v>129</v>
      </c>
    </row>
    <row r="72" spans="1:7" ht="14">
      <c r="A72" s="79"/>
      <c r="B72" s="79"/>
      <c r="C72" s="79"/>
      <c r="D72" s="79"/>
      <c r="E72" s="79"/>
      <c r="F72" s="75"/>
      <c r="G72" s="116" t="s">
        <v>38</v>
      </c>
    </row>
  </sheetData>
  <sheetProtection password="C3AA" sheet="1" objects="1" scenarios="1"/>
  <mergeCells count="3">
    <mergeCell ref="A1:G1"/>
    <mergeCell ref="D49:E49"/>
    <mergeCell ref="D69:E69"/>
  </mergeCells>
  <hyperlinks>
    <hyperlink ref="A1:G1" location="CONTENTS!A1" display="50.23"/>
  </hyperlinks>
  <pageMargins left="0.51181102362204722" right="0" top="0.51181102362204722" bottom="0.51181102362204722" header="0.31496062992125984" footer="0.31496062992125984"/>
  <pageSetup paperSize="9" scale="59" orientation="portrait" r:id="rId1"/>
  <headerFooter>
    <oddFooter>&amp;F&amp;RPage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9"/>
  <sheetViews>
    <sheetView workbookViewId="0">
      <selection activeCell="D24" sqref="D24"/>
    </sheetView>
  </sheetViews>
  <sheetFormatPr defaultColWidth="0" defaultRowHeight="13" zeroHeight="1"/>
  <cols>
    <col min="1" max="1" width="26.796875" style="6" customWidth="1"/>
    <col min="2" max="7" width="20.796875" style="6" customWidth="1"/>
    <col min="8" max="8" width="0" style="6" hidden="1" customWidth="1"/>
    <col min="9" max="16384" width="9.296875" style="6" hidden="1"/>
  </cols>
  <sheetData>
    <row r="1" spans="1:8" ht="14">
      <c r="A1" s="464" t="s">
        <v>39</v>
      </c>
      <c r="B1" s="464"/>
      <c r="C1" s="464"/>
      <c r="D1" s="464"/>
      <c r="E1" s="464"/>
      <c r="F1" s="464"/>
      <c r="G1" s="464"/>
      <c r="H1" s="71"/>
    </row>
    <row r="2" spans="1:8" ht="15.5">
      <c r="A2" s="72"/>
      <c r="B2" s="72"/>
      <c r="C2" s="72"/>
      <c r="D2" s="72"/>
      <c r="E2" s="72"/>
      <c r="F2" s="73"/>
      <c r="G2" s="72"/>
      <c r="H2" s="72"/>
    </row>
    <row r="3" spans="1:8" ht="14">
      <c r="A3" s="74" t="str">
        <f>+Cover!A7</f>
        <v>Select Name of Insurer</v>
      </c>
      <c r="B3" s="75"/>
      <c r="C3" s="75"/>
      <c r="D3" s="75"/>
      <c r="E3" s="75"/>
      <c r="F3" s="75"/>
      <c r="G3" s="5"/>
      <c r="H3" s="5"/>
    </row>
    <row r="4" spans="1:8" ht="14">
      <c r="A4" s="77" t="s">
        <v>82</v>
      </c>
      <c r="B4" s="75"/>
      <c r="C4" s="75"/>
      <c r="D4" s="75"/>
      <c r="E4" s="75"/>
      <c r="F4" s="75"/>
      <c r="G4" s="5"/>
      <c r="H4" s="5"/>
    </row>
    <row r="5" spans="1:8">
      <c r="A5" s="79"/>
      <c r="B5" s="79"/>
      <c r="C5" s="79"/>
      <c r="D5" s="79"/>
      <c r="E5" s="79"/>
      <c r="F5" s="79"/>
      <c r="G5" s="5"/>
      <c r="H5" s="5"/>
    </row>
    <row r="6" spans="1:8" ht="14">
      <c r="A6" s="30" t="str">
        <f>CONTENTS!A5</f>
        <v xml:space="preserve">General Insurers Claims Schedules - as at </v>
      </c>
      <c r="B6" s="79"/>
      <c r="C6" s="79"/>
      <c r="D6" s="79"/>
      <c r="E6" s="79"/>
      <c r="F6" s="260">
        <f>CONTENTS!C5</f>
        <v>0</v>
      </c>
      <c r="G6" s="5"/>
      <c r="H6" s="5"/>
    </row>
    <row r="7" spans="1:8" ht="14">
      <c r="A7" s="30" t="str">
        <f>CONTENTS!A6</f>
        <v>For Financial Year End:</v>
      </c>
      <c r="B7" s="79"/>
      <c r="C7" s="84"/>
      <c r="D7" s="81"/>
      <c r="E7" s="81"/>
      <c r="F7" s="260">
        <f>CONTENTS!C6</f>
        <v>0</v>
      </c>
      <c r="G7" s="5"/>
      <c r="H7" s="5"/>
    </row>
    <row r="8" spans="1:8" ht="14">
      <c r="A8" s="30"/>
      <c r="B8" s="131"/>
      <c r="C8" s="84"/>
      <c r="D8" s="81"/>
      <c r="E8" s="81"/>
      <c r="F8" s="81"/>
      <c r="G8" s="5"/>
      <c r="H8" s="5"/>
    </row>
    <row r="9" spans="1:8" ht="14">
      <c r="A9" s="80" t="s">
        <v>28</v>
      </c>
      <c r="B9" s="75"/>
      <c r="C9" s="75"/>
      <c r="D9" s="83"/>
      <c r="E9" s="119"/>
      <c r="F9" s="120"/>
      <c r="G9" s="82"/>
      <c r="H9" s="5"/>
    </row>
    <row r="10" spans="1:8" ht="14">
      <c r="A10" s="30"/>
      <c r="B10" s="131"/>
      <c r="C10" s="84"/>
      <c r="D10" s="81"/>
      <c r="E10" s="81"/>
      <c r="F10" s="81"/>
      <c r="G10" s="82"/>
      <c r="H10" s="5"/>
    </row>
    <row r="11" spans="1:8" ht="14">
      <c r="A11" s="30" t="s">
        <v>15</v>
      </c>
      <c r="B11" s="79"/>
      <c r="C11" s="84" t="s">
        <v>40</v>
      </c>
      <c r="D11" s="81"/>
      <c r="E11" s="81"/>
      <c r="F11" s="81"/>
      <c r="G11" s="82"/>
      <c r="H11" s="82"/>
    </row>
    <row r="12" spans="1:8" ht="14">
      <c r="A12" s="84" t="s">
        <v>17</v>
      </c>
      <c r="B12" s="81"/>
      <c r="C12" s="81"/>
      <c r="D12" s="81"/>
      <c r="E12" s="81"/>
      <c r="F12" s="81"/>
      <c r="G12" s="82"/>
      <c r="H12" s="82"/>
    </row>
    <row r="13" spans="1:8" ht="14">
      <c r="A13" s="85"/>
      <c r="B13" s="82"/>
      <c r="C13" s="82"/>
      <c r="D13" s="82"/>
      <c r="E13" s="82"/>
      <c r="F13" s="82"/>
      <c r="G13" s="82"/>
      <c r="H13" s="82"/>
    </row>
    <row r="14" spans="1:8" ht="14">
      <c r="A14" s="86">
        <v>1</v>
      </c>
      <c r="B14" s="87">
        <f t="shared" ref="B14:G14" si="0">+A14+1</f>
        <v>2</v>
      </c>
      <c r="C14" s="87">
        <f t="shared" si="0"/>
        <v>3</v>
      </c>
      <c r="D14" s="87">
        <f t="shared" si="0"/>
        <v>4</v>
      </c>
      <c r="E14" s="87">
        <f t="shared" si="0"/>
        <v>5</v>
      </c>
      <c r="F14" s="87">
        <f t="shared" si="0"/>
        <v>6</v>
      </c>
      <c r="G14" s="87">
        <f t="shared" si="0"/>
        <v>7</v>
      </c>
      <c r="H14" s="82"/>
    </row>
    <row r="15" spans="1:8" ht="84">
      <c r="A15" s="88" t="str">
        <f>"Figures grouped by Accident Year ending "&amp;TEXT($F$7,"dd-mmm")</f>
        <v>Figures grouped by Accident Year ending 00-Jan</v>
      </c>
      <c r="B15" s="89" t="str">
        <f>+"No. of Claims first reported in "&amp;YEAR($F$7)</f>
        <v>No. of Claims first reported in 1900</v>
      </c>
      <c r="C15" s="89" t="str">
        <f>+"Gross Claim Payments during "&amp;YEAR($F$7)</f>
        <v>Gross Claim Payments during 1900</v>
      </c>
      <c r="D15" s="89" t="str">
        <f>+"Cumulative Gross Claim Payments from accident year to end of financial year "&amp;YEAR($F$7)</f>
        <v>Cumulative Gross Claim Payments from accident year to end of financial year 1900</v>
      </c>
      <c r="E15" s="90" t="str">
        <f>+"No. of Claims Outstanding at end of financial year "&amp;YEAR($F$7)</f>
        <v>No. of Claims Outstanding at end of financial year 1900</v>
      </c>
      <c r="F15" s="89" t="str">
        <f>"Gross Case Reserves on Claims Outstanding at end of financial year "&amp;YEAR($F$7)</f>
        <v>Gross Case Reserves on Claims Outstanding at end of financial year 1900</v>
      </c>
      <c r="G15" s="89" t="str">
        <f>"Gross IBNR Reserve at end of financial year "&amp;YEAR($F$7)</f>
        <v>Gross IBNR Reserve at end of financial year 1900</v>
      </c>
      <c r="H15" s="82"/>
    </row>
    <row r="16" spans="1:8" ht="14">
      <c r="A16" s="91"/>
      <c r="B16" s="92" t="s">
        <v>18</v>
      </c>
      <c r="C16" s="92" t="s">
        <v>19</v>
      </c>
      <c r="D16" s="92" t="s">
        <v>19</v>
      </c>
      <c r="E16" s="92" t="s">
        <v>18</v>
      </c>
      <c r="F16" s="92" t="s">
        <v>19</v>
      </c>
      <c r="G16" s="92" t="s">
        <v>19</v>
      </c>
      <c r="H16" s="82"/>
    </row>
    <row r="17" spans="1:8" ht="14">
      <c r="A17" s="121">
        <f>YEAR($F$7)</f>
        <v>1900</v>
      </c>
      <c r="B17" s="156"/>
      <c r="C17" s="156"/>
      <c r="D17" s="156"/>
      <c r="E17" s="156"/>
      <c r="F17" s="156"/>
      <c r="G17" s="156"/>
      <c r="H17" s="82"/>
    </row>
    <row r="18" spans="1:8" ht="14">
      <c r="A18" s="122">
        <f>+A17-1</f>
        <v>1899</v>
      </c>
      <c r="B18" s="156"/>
      <c r="C18" s="156"/>
      <c r="D18" s="156"/>
      <c r="E18" s="156"/>
      <c r="F18" s="156"/>
      <c r="G18" s="156"/>
      <c r="H18" s="82"/>
    </row>
    <row r="19" spans="1:8" ht="14">
      <c r="A19" s="122">
        <f t="shared" ref="A19:A26" si="1">+A18-1</f>
        <v>1898</v>
      </c>
      <c r="B19" s="156"/>
      <c r="C19" s="156"/>
      <c r="D19" s="156"/>
      <c r="E19" s="156"/>
      <c r="F19" s="156"/>
      <c r="G19" s="156"/>
      <c r="H19" s="82"/>
    </row>
    <row r="20" spans="1:8" ht="14">
      <c r="A20" s="122">
        <f t="shared" si="1"/>
        <v>1897</v>
      </c>
      <c r="B20" s="156"/>
      <c r="C20" s="156"/>
      <c r="D20" s="156"/>
      <c r="E20" s="156"/>
      <c r="F20" s="156"/>
      <c r="G20" s="156"/>
      <c r="H20" s="82"/>
    </row>
    <row r="21" spans="1:8" ht="14">
      <c r="A21" s="122">
        <f t="shared" si="1"/>
        <v>1896</v>
      </c>
      <c r="B21" s="156"/>
      <c r="C21" s="156"/>
      <c r="D21" s="156"/>
      <c r="E21" s="156"/>
      <c r="F21" s="156"/>
      <c r="G21" s="156"/>
      <c r="H21" s="82"/>
    </row>
    <row r="22" spans="1:8" ht="14">
      <c r="A22" s="122">
        <f t="shared" si="1"/>
        <v>1895</v>
      </c>
      <c r="B22" s="156"/>
      <c r="C22" s="156"/>
      <c r="D22" s="156"/>
      <c r="E22" s="156"/>
      <c r="F22" s="156"/>
      <c r="G22" s="156"/>
      <c r="H22" s="82"/>
    </row>
    <row r="23" spans="1:8" ht="14">
      <c r="A23" s="122">
        <f t="shared" si="1"/>
        <v>1894</v>
      </c>
      <c r="B23" s="156"/>
      <c r="C23" s="156"/>
      <c r="D23" s="156"/>
      <c r="E23" s="156"/>
      <c r="F23" s="156"/>
      <c r="G23" s="156"/>
      <c r="H23" s="82"/>
    </row>
    <row r="24" spans="1:8" ht="14">
      <c r="A24" s="122">
        <f t="shared" si="1"/>
        <v>1893</v>
      </c>
      <c r="B24" s="156"/>
      <c r="C24" s="156"/>
      <c r="D24" s="156"/>
      <c r="E24" s="156"/>
      <c r="F24" s="156"/>
      <c r="G24" s="156"/>
      <c r="H24" s="82"/>
    </row>
    <row r="25" spans="1:8" ht="14">
      <c r="A25" s="122">
        <f t="shared" si="1"/>
        <v>1892</v>
      </c>
      <c r="B25" s="156"/>
      <c r="C25" s="156"/>
      <c r="D25" s="156"/>
      <c r="E25" s="156"/>
      <c r="F25" s="156"/>
      <c r="G25" s="156"/>
      <c r="H25" s="82"/>
    </row>
    <row r="26" spans="1:8" ht="14">
      <c r="A26" s="122">
        <f t="shared" si="1"/>
        <v>1891</v>
      </c>
      <c r="B26" s="156"/>
      <c r="C26" s="156"/>
      <c r="D26" s="156"/>
      <c r="E26" s="156"/>
      <c r="F26" s="156"/>
      <c r="G26" s="156"/>
      <c r="H26" s="82"/>
    </row>
    <row r="27" spans="1:8" ht="14">
      <c r="A27" s="96" t="str">
        <f>TEXT((A26-1),"0")&amp;" &amp; prior"</f>
        <v>1890 &amp; prior</v>
      </c>
      <c r="B27" s="156"/>
      <c r="C27" s="156"/>
      <c r="D27" s="156"/>
      <c r="E27" s="156"/>
      <c r="F27" s="156"/>
      <c r="G27" s="156"/>
      <c r="H27" s="82"/>
    </row>
    <row r="28" spans="1:8" ht="14">
      <c r="A28" s="121" t="s">
        <v>20</v>
      </c>
      <c r="B28" s="156"/>
      <c r="C28" s="156"/>
      <c r="D28" s="156"/>
      <c r="E28" s="156"/>
      <c r="F28" s="156"/>
      <c r="G28" s="156"/>
      <c r="H28" s="82"/>
    </row>
    <row r="29" spans="1:8" ht="14">
      <c r="A29" s="98" t="s">
        <v>21</v>
      </c>
      <c r="B29" s="283">
        <f>SUM(B17:B28)</f>
        <v>0</v>
      </c>
      <c r="C29" s="283">
        <f>SUM(C17:C28)</f>
        <v>0</v>
      </c>
      <c r="D29" s="284"/>
      <c r="E29" s="283">
        <f>SUM(E17:E28)</f>
        <v>0</v>
      </c>
      <c r="F29" s="283">
        <f>SUM(F17:F28)</f>
        <v>0</v>
      </c>
      <c r="G29" s="283">
        <f>SUM(G17:G28)</f>
        <v>0</v>
      </c>
      <c r="H29" s="82"/>
    </row>
    <row r="30" spans="1:8" ht="14">
      <c r="A30" s="133"/>
      <c r="B30" s="134"/>
      <c r="C30" s="134"/>
      <c r="D30" s="134"/>
      <c r="E30" s="134"/>
      <c r="F30" s="134"/>
      <c r="G30" s="134"/>
      <c r="H30" s="82"/>
    </row>
    <row r="31" spans="1:8" ht="14">
      <c r="A31" s="133"/>
      <c r="B31" s="134"/>
      <c r="C31" s="134"/>
      <c r="D31" s="134"/>
      <c r="E31" s="134"/>
      <c r="F31" s="134"/>
      <c r="G31" s="134"/>
      <c r="H31" s="82"/>
    </row>
    <row r="32" spans="1:8" ht="14">
      <c r="A32" s="84" t="s">
        <v>22</v>
      </c>
      <c r="B32" s="154"/>
      <c r="C32" s="154"/>
      <c r="D32" s="154"/>
      <c r="E32" s="154"/>
      <c r="F32" s="154"/>
      <c r="G32" s="154"/>
      <c r="H32" s="82"/>
    </row>
    <row r="33" spans="1:8" ht="14">
      <c r="A33" s="84"/>
      <c r="B33" s="154"/>
      <c r="C33" s="154"/>
      <c r="D33" s="154"/>
      <c r="E33" s="154"/>
      <c r="F33" s="154"/>
      <c r="G33" s="154"/>
      <c r="H33" s="82"/>
    </row>
    <row r="34" spans="1:8" ht="14">
      <c r="A34" s="51">
        <v>1</v>
      </c>
      <c r="B34" s="52"/>
      <c r="C34" s="51">
        <v>3</v>
      </c>
      <c r="D34" s="51">
        <v>4</v>
      </c>
      <c r="E34" s="52"/>
      <c r="F34" s="51">
        <v>6</v>
      </c>
      <c r="G34" s="51">
        <v>7</v>
      </c>
      <c r="H34" s="82"/>
    </row>
    <row r="35" spans="1:8" ht="92.25" customHeight="1">
      <c r="A35" s="88" t="str">
        <f>"Figures grouped by Accident Year ending "&amp;TEXT($F$7,"dd-mmm")</f>
        <v>Figures grouped by Accident Year ending 00-Jan</v>
      </c>
      <c r="B35" s="102"/>
      <c r="C35" s="89" t="str">
        <f>+"Net Claim Payments during "&amp;YEAR($F$7)</f>
        <v>Net Claim Payments during 1900</v>
      </c>
      <c r="D35" s="88" t="str">
        <f>+"Cumulative Net Claim Payments from accident year to end of financial year "&amp;YEAR($F$7)</f>
        <v>Cumulative Net Claim Payments from accident year to end of financial year 1900</v>
      </c>
      <c r="E35" s="103"/>
      <c r="F35" s="89" t="str">
        <f>"Net Case Reserves on Claims Outstanding at end of financial year "&amp;YEAR($F$7)</f>
        <v>Net Case Reserves on Claims Outstanding at end of financial year 1900</v>
      </c>
      <c r="G35" s="89" t="str">
        <f>"Net IBNR Reserve at end of financial year "&amp;YEAR($F$7)</f>
        <v>Net IBNR Reserve at end of financial year 1900</v>
      </c>
      <c r="H35" s="82"/>
    </row>
    <row r="36" spans="1:8" ht="14">
      <c r="A36" s="105"/>
      <c r="B36" s="106"/>
      <c r="C36" s="92" t="s">
        <v>19</v>
      </c>
      <c r="D36" s="92" t="s">
        <v>19</v>
      </c>
      <c r="E36" s="107"/>
      <c r="F36" s="92" t="s">
        <v>19</v>
      </c>
      <c r="G36" s="92" t="s">
        <v>19</v>
      </c>
      <c r="H36" s="82"/>
    </row>
    <row r="37" spans="1:8" ht="14">
      <c r="A37" s="125">
        <f>YEAR($F$7)</f>
        <v>1900</v>
      </c>
      <c r="B37" s="126"/>
      <c r="C37" s="156"/>
      <c r="D37" s="156"/>
      <c r="E37" s="127"/>
      <c r="F37" s="156"/>
      <c r="G37" s="156"/>
      <c r="H37" s="82"/>
    </row>
    <row r="38" spans="1:8" ht="14">
      <c r="A38" s="128">
        <f>+A37-1</f>
        <v>1899</v>
      </c>
      <c r="B38" s="126"/>
      <c r="C38" s="156"/>
      <c r="D38" s="156"/>
      <c r="E38" s="127"/>
      <c r="F38" s="156"/>
      <c r="G38" s="156"/>
      <c r="H38" s="82"/>
    </row>
    <row r="39" spans="1:8" ht="14">
      <c r="A39" s="128">
        <f t="shared" ref="A39:A46" si="2">+A38-1</f>
        <v>1898</v>
      </c>
      <c r="B39" s="126"/>
      <c r="C39" s="156"/>
      <c r="D39" s="156"/>
      <c r="E39" s="127"/>
      <c r="F39" s="156"/>
      <c r="G39" s="156"/>
      <c r="H39" s="82"/>
    </row>
    <row r="40" spans="1:8" ht="14">
      <c r="A40" s="128">
        <f t="shared" si="2"/>
        <v>1897</v>
      </c>
      <c r="B40" s="126"/>
      <c r="C40" s="156"/>
      <c r="D40" s="156"/>
      <c r="E40" s="127"/>
      <c r="F40" s="156"/>
      <c r="G40" s="156"/>
      <c r="H40" s="82"/>
    </row>
    <row r="41" spans="1:8" ht="14">
      <c r="A41" s="128">
        <f t="shared" si="2"/>
        <v>1896</v>
      </c>
      <c r="B41" s="126"/>
      <c r="C41" s="156"/>
      <c r="D41" s="156"/>
      <c r="E41" s="127"/>
      <c r="F41" s="156"/>
      <c r="G41" s="156"/>
      <c r="H41" s="82"/>
    </row>
    <row r="42" spans="1:8" ht="14">
      <c r="A42" s="128">
        <f t="shared" si="2"/>
        <v>1895</v>
      </c>
      <c r="B42" s="126"/>
      <c r="C42" s="156"/>
      <c r="D42" s="156"/>
      <c r="E42" s="127"/>
      <c r="F42" s="156"/>
      <c r="G42" s="156"/>
      <c r="H42" s="82"/>
    </row>
    <row r="43" spans="1:8" ht="14">
      <c r="A43" s="128">
        <f t="shared" si="2"/>
        <v>1894</v>
      </c>
      <c r="B43" s="126"/>
      <c r="C43" s="156"/>
      <c r="D43" s="156"/>
      <c r="E43" s="127"/>
      <c r="F43" s="156"/>
      <c r="G43" s="156"/>
      <c r="H43" s="82"/>
    </row>
    <row r="44" spans="1:8" ht="14">
      <c r="A44" s="128">
        <f t="shared" si="2"/>
        <v>1893</v>
      </c>
      <c r="B44" s="126"/>
      <c r="C44" s="156"/>
      <c r="D44" s="156"/>
      <c r="E44" s="127"/>
      <c r="F44" s="156"/>
      <c r="G44" s="156"/>
      <c r="H44" s="82"/>
    </row>
    <row r="45" spans="1:8" ht="14">
      <c r="A45" s="128">
        <f t="shared" si="2"/>
        <v>1892</v>
      </c>
      <c r="B45" s="126"/>
      <c r="C45" s="156"/>
      <c r="D45" s="156"/>
      <c r="E45" s="127"/>
      <c r="F45" s="156"/>
      <c r="G45" s="156"/>
      <c r="H45" s="82"/>
    </row>
    <row r="46" spans="1:8" ht="14">
      <c r="A46" s="128">
        <f t="shared" si="2"/>
        <v>1891</v>
      </c>
      <c r="B46" s="126"/>
      <c r="C46" s="156"/>
      <c r="D46" s="156"/>
      <c r="E46" s="127"/>
      <c r="F46" s="156"/>
      <c r="G46" s="156"/>
      <c r="H46" s="82"/>
    </row>
    <row r="47" spans="1:8" ht="14">
      <c r="A47" s="128" t="str">
        <f>TEXT((A46-1),"0")&amp;" &amp; prior"</f>
        <v>1890 &amp; prior</v>
      </c>
      <c r="B47" s="126"/>
      <c r="C47" s="156"/>
      <c r="D47" s="156"/>
      <c r="E47" s="127"/>
      <c r="F47" s="156"/>
      <c r="G47" s="156"/>
      <c r="H47" s="82"/>
    </row>
    <row r="48" spans="1:8" ht="14">
      <c r="A48" s="125" t="s">
        <v>20</v>
      </c>
      <c r="B48" s="126"/>
      <c r="C48" s="156"/>
      <c r="D48" s="156"/>
      <c r="E48" s="127"/>
      <c r="F48" s="156"/>
      <c r="G48" s="156"/>
      <c r="H48" s="82"/>
    </row>
    <row r="49" spans="1:8" ht="14">
      <c r="A49" s="111" t="s">
        <v>21</v>
      </c>
      <c r="B49" s="129"/>
      <c r="C49" s="130">
        <f>SUM(C37:C48)</f>
        <v>0</v>
      </c>
      <c r="D49" s="467"/>
      <c r="E49" s="468"/>
      <c r="F49" s="114">
        <f>SUM(F37:F48)</f>
        <v>0</v>
      </c>
      <c r="G49" s="114">
        <f>SUM(G37:G48)</f>
        <v>0</v>
      </c>
      <c r="H49" s="82"/>
    </row>
    <row r="50" spans="1:8" ht="14">
      <c r="A50" s="155"/>
      <c r="B50" s="155"/>
      <c r="C50" s="81"/>
      <c r="D50" s="81"/>
      <c r="E50" s="81"/>
      <c r="F50" s="81"/>
      <c r="G50" s="81"/>
      <c r="H50" s="82"/>
    </row>
    <row r="51" spans="1:8" s="5" customFormat="1" ht="14">
      <c r="A51" s="79"/>
      <c r="B51" s="79"/>
      <c r="C51" s="79"/>
      <c r="D51" s="79"/>
      <c r="E51" s="79"/>
      <c r="G51" s="68" t="s">
        <v>129</v>
      </c>
    </row>
    <row r="52" spans="1:8" ht="14">
      <c r="A52" s="79"/>
      <c r="B52" s="79"/>
      <c r="C52" s="79"/>
      <c r="D52" s="79"/>
      <c r="E52" s="79"/>
      <c r="F52" s="75"/>
      <c r="G52" s="116" t="s">
        <v>41</v>
      </c>
      <c r="H52" s="5"/>
    </row>
    <row r="53" spans="1:8" hidden="1"/>
    <row r="54" spans="1:8" hidden="1"/>
    <row r="55" spans="1:8" hidden="1"/>
    <row r="56" spans="1:8" hidden="1"/>
    <row r="57" spans="1:8" hidden="1"/>
    <row r="58" spans="1:8" hidden="1"/>
    <row r="59" spans="1:8" hidden="1"/>
  </sheetData>
  <sheetProtection password="C3AA" sheet="1" objects="1" scenarios="1"/>
  <mergeCells count="2">
    <mergeCell ref="A1:G1"/>
    <mergeCell ref="D49:E49"/>
  </mergeCells>
  <hyperlinks>
    <hyperlink ref="A1:G1" location="CONTENTS!A1" display="50.24"/>
  </hyperlinks>
  <pageMargins left="0.51181102362204722" right="0" top="0.51181102362204722" bottom="0.51181102362204722" header="0.31496062992125984" footer="0.31496062992125984"/>
  <pageSetup paperSize="9" scale="71" orientation="portrait" r:id="rId1"/>
  <headerFooter>
    <oddFooter>&amp;F&amp;RPage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INSTRUCTIONS</vt:lpstr>
      <vt:lpstr>METHODS</vt:lpstr>
      <vt:lpstr>50.20</vt:lpstr>
      <vt:lpstr>50.21</vt:lpstr>
      <vt:lpstr>50.22</vt:lpstr>
      <vt:lpstr>50.23</vt:lpstr>
      <vt:lpstr>50.24</vt:lpstr>
      <vt:lpstr>50.25</vt:lpstr>
      <vt:lpstr>50.26</vt:lpstr>
      <vt:lpstr>50.27</vt:lpstr>
      <vt:lpstr>50.30</vt:lpstr>
      <vt:lpstr>50.31</vt:lpstr>
      <vt:lpstr>50.32</vt:lpstr>
      <vt:lpstr>50.33</vt:lpstr>
      <vt:lpstr>50.34</vt:lpstr>
      <vt:lpstr>50.35</vt:lpstr>
      <vt:lpstr>50.36</vt:lpstr>
      <vt:lpstr>50.37</vt:lpstr>
      <vt:lpstr>50.38</vt:lpstr>
      <vt:lpstr>NOTES</vt:lpstr>
      <vt:lpstr>B4202X TT</vt:lpstr>
      <vt:lpstr>B4202X Non-TT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Claims Schedules</dc:title>
  <dc:creator>Nirvan Singh</dc:creator>
  <cp:lastModifiedBy>its user</cp:lastModifiedBy>
  <cp:lastPrinted>2020-05-19T02:15:38Z</cp:lastPrinted>
  <dcterms:created xsi:type="dcterms:W3CDTF">2020-05-18T17:54:47Z</dcterms:created>
  <dcterms:modified xsi:type="dcterms:W3CDTF">2020-12-22T17:42:34Z</dcterms:modified>
</cp:coreProperties>
</file>