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6515" windowHeight="11055" tabRatio="867" activeTab="0"/>
  </bookViews>
  <sheets>
    <sheet name="CB100A" sheetId="1" r:id="rId1"/>
    <sheet name="CB100B" sheetId="2" r:id="rId2"/>
    <sheet name="FX_WORKSHEET" sheetId="3" r:id="rId3"/>
    <sheet name="POSITION" sheetId="4" r:id="rId4"/>
    <sheet name="TRIGGER" sheetId="5" r:id="rId5"/>
    <sheet name="IRR-SPEC" sheetId="6" r:id="rId6"/>
    <sheet name="IRR-GEN-TT$" sheetId="7" r:id="rId7"/>
    <sheet name="IRR-GEN-US$" sheetId="8" r:id="rId8"/>
    <sheet name="IRR-GEN -YEN" sheetId="9" r:id="rId9"/>
    <sheet name="IRR-GEN -EURO" sheetId="10" r:id="rId10"/>
    <sheet name="IRR-GEN -Sterling" sheetId="11" r:id="rId11"/>
    <sheet name="IRR-GEN -CN$" sheetId="12" r:id="rId12"/>
    <sheet name="Equity &amp; Commodity" sheetId="13" r:id="rId13"/>
    <sheet name="Interest Rate Options" sheetId="14" r:id="rId14"/>
    <sheet name=" Equity Forex Commodity Options" sheetId="15" r:id="rId15"/>
    <sheet name="CAR" sheetId="16" r:id="rId16"/>
    <sheet name="CURRENCY TABLE" sheetId="17" r:id="rId17"/>
  </sheets>
  <definedNames>
    <definedName name="BORDER1">'FX_WORKSHEET'!$H$155:$S$155</definedName>
    <definedName name="CUS_EQUITY">'FX_WORKSHEET'!$C$350:$S$402</definedName>
    <definedName name="INTERBANK">'FX_WORKSHEET'!$C$46:$H$86</definedName>
    <definedName name="INVESTMENT">'FX_WORKSHEET'!$C$118:$R$154</definedName>
    <definedName name="LIAB21">'FX_WORKSHEET'!$C$470:$S$693</definedName>
    <definedName name="LOANS">'FX_WORKSHEET'!$C$157:$S$343</definedName>
    <definedName name="_xlnm.Print_Area" localSheetId="15">'CAR'!$A$1:$F$55</definedName>
    <definedName name="_xlnm.Print_Area" localSheetId="12">'Equity &amp; Commodity'!$A$1:$I$28</definedName>
    <definedName name="_xlnm.Print_Area" localSheetId="2">'FX_WORKSHEET'!$B$1:$AQ$93</definedName>
    <definedName name="_xlnm.Print_Area" localSheetId="5">'IRR-SPEC'!$A$1:$F$22</definedName>
    <definedName name="_xlnm.Print_Area" localSheetId="3">'POSITION'!$A$1:$E$43</definedName>
    <definedName name="_xlnm.Print_Area" localSheetId="4">'TRIGGER'!$A$1:$E$10</definedName>
    <definedName name="Print_Area_MI">'FX_WORKSHEET'!$C$10:$I$825</definedName>
    <definedName name="_xlnm.Print_Titles" localSheetId="2">'FX_WORKSHEET'!$2:$9</definedName>
    <definedName name="RAN1">'FX_WORKSHEET'!$C$10:$P$44</definedName>
    <definedName name="RAN18_19">'FX_WORKSHEET'!$C$430:$S$464</definedName>
    <definedName name="RAN24_26">'FX_WORKSHEET'!$C$700:$S$763</definedName>
    <definedName name="RECEI_17_">'FX_WORKSHEET'!$C$406:$S$428</definedName>
  </definedNames>
  <calcPr calcMode="manual" fullCalcOnLoad="1"/>
</workbook>
</file>

<file path=xl/comments3.xml><?xml version="1.0" encoding="utf-8"?>
<comments xmlns="http://schemas.openxmlformats.org/spreadsheetml/2006/main">
  <authors>
    <author>ddouglas</author>
  </authors>
  <commentList>
    <comment ref="AH8" authorId="0">
      <text>
        <r>
          <rPr>
            <b/>
            <sz val="8"/>
            <color indexed="10"/>
            <rFont val="Tahoma"/>
            <family val="2"/>
          </rPr>
          <t xml:space="preserve">Enter unlisted currencies in row 9 below. Add relevant details to Currency Table worksheet
</t>
        </r>
      </text>
    </comment>
    <comment ref="D5" authorId="0">
      <text>
        <r>
          <rPr>
            <b/>
            <sz val="8"/>
            <rFont val="Tahoma"/>
            <family val="2"/>
          </rPr>
          <t xml:space="preserve">Enter Name of Institution in this cell
</t>
        </r>
        <r>
          <rPr>
            <sz val="8"/>
            <rFont val="Tahoma"/>
            <family val="2"/>
          </rPr>
          <t xml:space="preserve">
</t>
        </r>
      </text>
    </comment>
    <comment ref="D6" authorId="0">
      <text>
        <r>
          <rPr>
            <b/>
            <sz val="8"/>
            <rFont val="Tahoma"/>
            <family val="2"/>
          </rPr>
          <t xml:space="preserve">Enter Reporting Period in this cell
</t>
        </r>
        <r>
          <rPr>
            <sz val="8"/>
            <rFont val="Tahoma"/>
            <family val="2"/>
          </rPr>
          <t xml:space="preserve">
</t>
        </r>
      </text>
    </comment>
    <comment ref="F12" authorId="0">
      <text>
        <r>
          <rPr>
            <b/>
            <sz val="8"/>
            <rFont val="Tahoma"/>
            <family val="2"/>
          </rPr>
          <t xml:space="preserve">Sub-totals do not necessarily equal, but should not be less than, the sum of component items. A </t>
        </r>
        <r>
          <rPr>
            <b/>
            <sz val="8"/>
            <color indexed="10"/>
            <rFont val="Tahoma"/>
            <family val="2"/>
          </rPr>
          <t>FALSE</t>
        </r>
        <r>
          <rPr>
            <b/>
            <sz val="8"/>
            <rFont val="Tahoma"/>
            <family val="2"/>
          </rPr>
          <t xml:space="preserve"> reading will appear if a sub-total in column F is less than the sum of its components. 
</t>
        </r>
        <r>
          <rPr>
            <b/>
            <sz val="8"/>
            <color indexed="10"/>
            <rFont val="Tahoma"/>
            <family val="2"/>
          </rPr>
          <t>THIS COLUMN CONTAINS FORMULAE AND MUST NOT BE AMENDED!</t>
        </r>
      </text>
    </comment>
    <comment ref="H9" authorId="0">
      <text>
        <r>
          <rPr>
            <b/>
            <sz val="8"/>
            <rFont val="Tahoma"/>
            <family val="2"/>
          </rPr>
          <t>US DOLLAR</t>
        </r>
        <r>
          <rPr>
            <sz val="8"/>
            <rFont val="Tahoma"/>
            <family val="2"/>
          </rPr>
          <t xml:space="preserve">
</t>
        </r>
      </text>
    </comment>
    <comment ref="J9" authorId="0">
      <text>
        <r>
          <rPr>
            <b/>
            <sz val="8"/>
            <rFont val="Tahoma"/>
            <family val="2"/>
          </rPr>
          <t>CANADIAN DOLLAR</t>
        </r>
      </text>
    </comment>
    <comment ref="L9" authorId="0">
      <text>
        <r>
          <rPr>
            <b/>
            <sz val="8"/>
            <rFont val="Tahoma"/>
            <family val="2"/>
          </rPr>
          <t>BRITISH POUND</t>
        </r>
      </text>
    </comment>
    <comment ref="N9" authorId="0">
      <text>
        <r>
          <rPr>
            <b/>
            <sz val="8"/>
            <rFont val="Tahoma"/>
            <family val="2"/>
          </rPr>
          <t>EURO CURRENCY</t>
        </r>
      </text>
    </comment>
    <comment ref="P9" authorId="0">
      <text>
        <r>
          <rPr>
            <b/>
            <sz val="8"/>
            <rFont val="Tahoma"/>
            <family val="2"/>
          </rPr>
          <t>EASTERN CARIBBEAN DOLLAR</t>
        </r>
      </text>
    </comment>
    <comment ref="R9" authorId="0">
      <text>
        <r>
          <rPr>
            <b/>
            <sz val="8"/>
            <rFont val="Tahoma"/>
            <family val="2"/>
          </rPr>
          <t>BARBADOS DOLLAR</t>
        </r>
      </text>
    </comment>
    <comment ref="T9" authorId="0">
      <text>
        <r>
          <rPr>
            <b/>
            <sz val="8"/>
            <rFont val="Tahoma"/>
            <family val="2"/>
          </rPr>
          <t>JAMAICAN DOLLAR</t>
        </r>
      </text>
    </comment>
    <comment ref="V9" authorId="0">
      <text>
        <r>
          <rPr>
            <b/>
            <sz val="8"/>
            <rFont val="Tahoma"/>
            <family val="2"/>
          </rPr>
          <t>GUYANESE DOLLAR</t>
        </r>
      </text>
    </comment>
    <comment ref="X9" authorId="0">
      <text>
        <r>
          <rPr>
            <b/>
            <sz val="8"/>
            <rFont val="Tahoma"/>
            <family val="2"/>
          </rPr>
          <t>DANISH KRONE</t>
        </r>
      </text>
    </comment>
    <comment ref="Z9" authorId="0">
      <text>
        <r>
          <rPr>
            <b/>
            <sz val="8"/>
            <rFont val="Tahoma"/>
            <family val="2"/>
          </rPr>
          <t>INDIAN RUPEE</t>
        </r>
      </text>
    </comment>
    <comment ref="AB9" authorId="0">
      <text>
        <r>
          <rPr>
            <b/>
            <sz val="8"/>
            <rFont val="Tahoma"/>
            <family val="2"/>
          </rPr>
          <t>JAPANESE YEN</t>
        </r>
      </text>
    </comment>
    <comment ref="AD9" authorId="0">
      <text>
        <r>
          <rPr>
            <b/>
            <sz val="8"/>
            <rFont val="Tahoma"/>
            <family val="2"/>
          </rPr>
          <t>SWEDISH KRONA</t>
        </r>
      </text>
    </comment>
    <comment ref="AF9" authorId="0">
      <text>
        <r>
          <rPr>
            <b/>
            <sz val="8"/>
            <rFont val="Tahoma"/>
            <family val="2"/>
          </rPr>
          <t>SWISS FRANC</t>
        </r>
      </text>
    </comment>
  </commentList>
</comments>
</file>

<file path=xl/sharedStrings.xml><?xml version="1.0" encoding="utf-8"?>
<sst xmlns="http://schemas.openxmlformats.org/spreadsheetml/2006/main" count="961" uniqueCount="475">
  <si>
    <t>$'000</t>
  </si>
  <si>
    <t>CALCULATION OF SPECIFIC RISK</t>
  </si>
  <si>
    <t>Net Long or Short Position</t>
  </si>
  <si>
    <t>Risk Charge</t>
  </si>
  <si>
    <t>Government Debt Securities</t>
  </si>
  <si>
    <t>Qualifying Securities:</t>
  </si>
  <si>
    <t xml:space="preserve">   6  mths. or under to maturity</t>
  </si>
  <si>
    <t xml:space="preserve">   over 6 mths up to 2 yrs. to maturity</t>
  </si>
  <si>
    <t xml:space="preserve">   over 2 yrs.  to maturity</t>
  </si>
  <si>
    <t>Other</t>
  </si>
  <si>
    <t>Capital Required Against Specific Risk:</t>
  </si>
  <si>
    <t>Time Band:</t>
  </si>
  <si>
    <t>ZONE 1</t>
  </si>
  <si>
    <t>ZONE 2</t>
  </si>
  <si>
    <t>ZONE 3</t>
  </si>
  <si>
    <t>0 - 1 mth</t>
  </si>
  <si>
    <t xml:space="preserve">Capital </t>
  </si>
  <si>
    <t>Positions:</t>
  </si>
  <si>
    <t>1A</t>
  </si>
  <si>
    <t>Matched</t>
  </si>
  <si>
    <t>Unmatched</t>
  </si>
  <si>
    <t>1C</t>
  </si>
  <si>
    <t>Capital Required</t>
  </si>
  <si>
    <t>Capital Charge 1</t>
  </si>
  <si>
    <t>Resid. Matched</t>
  </si>
  <si>
    <t>Resid. Unmatched</t>
  </si>
  <si>
    <t>2C</t>
  </si>
  <si>
    <t>Capital Charge 2</t>
  </si>
  <si>
    <t>Resid Unmatched</t>
  </si>
  <si>
    <t>3C</t>
  </si>
  <si>
    <t>Capital Charge 3</t>
  </si>
  <si>
    <t>4C</t>
  </si>
  <si>
    <t>Capital Charge 4</t>
  </si>
  <si>
    <t>Total Capital Charge</t>
  </si>
  <si>
    <t>Notes: Separate worksheets to be done for each currency in which there are significant interest rate risk exposures</t>
  </si>
  <si>
    <r>
      <t xml:space="preserve">Capital Required            </t>
    </r>
    <r>
      <rPr>
        <sz val="9"/>
        <rFont val="Arial"/>
        <family val="2"/>
      </rPr>
      <t>(Column A x Column B)</t>
    </r>
  </si>
  <si>
    <r>
      <t xml:space="preserve">Total Capital Required Against Interest Rate Risk </t>
    </r>
    <r>
      <rPr>
        <sz val="9"/>
        <rFont val="Arial"/>
        <family val="2"/>
      </rPr>
      <t>(Total of Rows: 4.0, 5.0,+ 6.0)</t>
    </r>
  </si>
  <si>
    <r>
      <t xml:space="preserve">INTEREST RATE RISK EQUIVALENT ASSETS </t>
    </r>
    <r>
      <rPr>
        <sz val="9"/>
        <rFont val="Arial"/>
        <family val="2"/>
      </rPr>
      <t>(Total capital required x Reciprocal CAR)</t>
    </r>
  </si>
  <si>
    <t>NAME OF INSTITUTION:</t>
  </si>
  <si>
    <t>A</t>
  </si>
  <si>
    <t>B</t>
  </si>
  <si>
    <t>C</t>
  </si>
  <si>
    <t>D</t>
  </si>
  <si>
    <t>E</t>
  </si>
  <si>
    <t>F</t>
  </si>
  <si>
    <t>Gross Long</t>
  </si>
  <si>
    <t>Gross Short</t>
  </si>
  <si>
    <t>Gross Equity Position</t>
  </si>
  <si>
    <t>Net Open Position</t>
  </si>
  <si>
    <t>8 % of Gross Position</t>
  </si>
  <si>
    <t>8 % of Net Open</t>
  </si>
  <si>
    <t>(Col. A + B)</t>
  </si>
  <si>
    <t>(Col. A - B)</t>
  </si>
  <si>
    <t>(8 % of Total C)</t>
  </si>
  <si>
    <t>(8% of Total D)</t>
  </si>
  <si>
    <r>
      <t xml:space="preserve">Capital Required Against Specific Risk </t>
    </r>
    <r>
      <rPr>
        <sz val="9"/>
        <rFont val="Arial"/>
        <family val="2"/>
      </rPr>
      <t>(Total Column E)</t>
    </r>
  </si>
  <si>
    <r>
      <t>Capital Required Against General Risks</t>
    </r>
    <r>
      <rPr>
        <sz val="9"/>
        <rFont val="Arial"/>
        <family val="2"/>
      </rPr>
      <t xml:space="preserve"> (Total Column F)</t>
    </r>
  </si>
  <si>
    <r>
      <t xml:space="preserve">EQUITY POSITION RISK EQUIVALENT ASSETS  </t>
    </r>
    <r>
      <rPr>
        <sz val="9"/>
        <rFont val="Arial"/>
        <family val="2"/>
      </rPr>
      <t>(Total Capital Requirement x Reciprocal of CAR)</t>
    </r>
  </si>
  <si>
    <t>Gross Position</t>
  </si>
  <si>
    <t>15 % of Net Open</t>
  </si>
  <si>
    <t>3% of Gross Position</t>
  </si>
  <si>
    <t>(15 % of Total D)</t>
  </si>
  <si>
    <t>(3% of Total C)</t>
  </si>
  <si>
    <t>Note:  Commodity positions should be expressed in terms of a standard unit of measurement (e.g. barrels, kilos etc) and the net position converted at spot rate to domestic currency.</t>
  </si>
  <si>
    <r>
      <t xml:space="preserve">Capital Required Against Directional Risks </t>
    </r>
    <r>
      <rPr>
        <sz val="9"/>
        <rFont val="Arial"/>
        <family val="2"/>
      </rPr>
      <t>(Total Column E)</t>
    </r>
  </si>
  <si>
    <r>
      <t xml:space="preserve">Capital Required Against Basis, Interest Rate &amp; Forward Gap Risks </t>
    </r>
    <r>
      <rPr>
        <sz val="9"/>
        <rFont val="Arial"/>
        <family val="2"/>
      </rPr>
      <t>(Total Column F)</t>
    </r>
  </si>
  <si>
    <r>
      <t xml:space="preserve">COMMODITY  POSITION RISK EQUIVALENT ASSETS </t>
    </r>
    <r>
      <rPr>
        <sz val="9"/>
        <rFont val="Arial"/>
        <family val="2"/>
      </rPr>
      <t xml:space="preserve"> (Total Capital Required x CAR Reciprocal)</t>
    </r>
  </si>
  <si>
    <t xml:space="preserve">PART l - QUALIFYING CAPITAL  </t>
  </si>
  <si>
    <t>CORE CAPITAL</t>
  </si>
  <si>
    <t>Gross Value</t>
  </si>
  <si>
    <t>Discount</t>
  </si>
  <si>
    <t>Discounted Amount</t>
  </si>
  <si>
    <t>Qualifying Amount</t>
  </si>
  <si>
    <t>$ 000</t>
  </si>
  <si>
    <t>FULLY PAID ISSUED ORDINARY SHARE CAPITAL</t>
  </si>
  <si>
    <t>FULLY PAID ISSUED ORDINARY SHARE CAPITAL SURPLUS</t>
  </si>
  <si>
    <t>FULLY PAID ISSUED PERPETUAL NON-CUMULATIVE PREFERENCE SHARES</t>
  </si>
  <si>
    <t>FULLY PAID ISSUED PERPETUAL NON-CUMULATIVE PREFERENCE SHARES SURPLUS</t>
  </si>
  <si>
    <t>STATUTORY RESERVE FUND</t>
  </si>
  <si>
    <t>CAPITAL RESERVES - Excluding Asset Revaluation Reserves</t>
  </si>
  <si>
    <t>GENERAL RESERVES - Excluding those for Losses on Assets</t>
  </si>
  <si>
    <t>RETAINED EARNINGS - Audited</t>
  </si>
  <si>
    <t>CORE CAPITAL BEFORE DEDUCTIONS  (sum of items 1 through 8)</t>
  </si>
  <si>
    <t>DEDUCTIONS:</t>
  </si>
  <si>
    <t>CURRENT YEAR LOSSES</t>
  </si>
  <si>
    <t>BONUS SHARES FROM CAPITALISATION OF ASSET REVALUATION RESERVES</t>
  </si>
  <si>
    <t>GOODWILL</t>
  </si>
  <si>
    <t>OTHER INTANGIBLES</t>
  </si>
  <si>
    <t>TOTAL DEDUCTIONS ( sum of items 10 through 13)</t>
  </si>
  <si>
    <t>TOTAL CORE CAPITAL( item 9 less item 14)</t>
  </si>
  <si>
    <t>SUPPLEMENTARY CAPITAL</t>
  </si>
  <si>
    <t>FULLY PAID ISSUED PERPETUAL CUMULATIVE PREFERENCE SHARES</t>
  </si>
  <si>
    <t>FULLY PAID ISSUED PERPETUAL CUMULATIVE PREFERENCE SHARES SURPLUS</t>
  </si>
  <si>
    <t>LIMITED LIFE REDEEMABLE PREFERENCE SHARES WITH A REMAINING MATURITY OF:</t>
  </si>
  <si>
    <t>a)   ONE YEAR OR LESS</t>
  </si>
  <si>
    <t>b)   OVER ONE YEAR THROUGH TWO YEARS</t>
  </si>
  <si>
    <t>c)   OVER TWO YEARS THROUGH THREE YEARS</t>
  </si>
  <si>
    <t>d)   OVER THREE YEARS THROUGH FOUR YEARS</t>
  </si>
  <si>
    <t>e)   OVER FOUR YEARS THROUGH FIVE YEARS</t>
  </si>
  <si>
    <t xml:space="preserve">f)    OVER FIVE YEARS    </t>
  </si>
  <si>
    <t>TOTAL LIMITED LIFE REDEEMABLE PREFERENCE SHARES (sum of items 18 (a) through (f) gross)</t>
  </si>
  <si>
    <t>TOTAL DISCOUNTED LIMITED LIFE REDEEMABLE PREFERENCE SHARES</t>
  </si>
  <si>
    <t>BONUS SHARES FROM CAPITALISATION OF RESERVES AND UNREALISED ASSET REVALUATION RESERVES</t>
  </si>
  <si>
    <t>HYBRID CAPITAL INSTRUMENTS</t>
  </si>
  <si>
    <t>SUBORDINATED TERM DEBT WITH A REMAINING MATURITY OF:</t>
  </si>
  <si>
    <t>TOTAL SUBORDINATED TERM DEBT ( sum of items 23 (a) through (f))</t>
  </si>
  <si>
    <t>TOTAL DISCOUNTED SUBORDINATED TERM DEBT</t>
  </si>
  <si>
    <t xml:space="preserve">AGGREGATE DISCOUNTED AMOUNT OF LIMITED LIFE REDEEMABLE PREFERENCE SHARES AND SUBORDINATED TERM DEBT (SUM OF ITEMS 20 AND 25) </t>
  </si>
  <si>
    <t>AMOUNT OF LIMITED LIFE PREFERENCE SHARES AND SUBORDINATED TERM DEBT ALLOWED ( lesser of item 26 and 50% of item 15)</t>
  </si>
  <si>
    <t>ASSET REVALUATION RESERVES (Limited to 20% of item 15)</t>
  </si>
  <si>
    <t>UNAUDITED UNDIVIDED PROFITS</t>
  </si>
  <si>
    <t>GENERAL RESERVES/PROVISIONS FOR LOSSES ON ASSETS</t>
  </si>
  <si>
    <t>ELIGIBLE RESERVES/ PROVISIONS FOR LOSSES ON ASSETS - 1.25% OF NET RISK ADJUSTED ON BALANCE SHEET ASSETS ( Part lV item 7)</t>
  </si>
  <si>
    <t>DISALLOWED RESERVES/PROVISION FOR LOSSES ON ASSETS</t>
  </si>
  <si>
    <t>TOTAL SUPPLEMENTARY CAPITAL ( sum of items 16, 17, 21, 22, 27, 28, 29, 31)</t>
  </si>
  <si>
    <t>ALLOWABLE SUPPLEMENTARY CAPITAL ( lesser of items 33 and 15)</t>
  </si>
  <si>
    <t>QUALIFYING CAPITAL (sum of items 15 and 34)</t>
  </si>
  <si>
    <t>PART ll - RISK ADJUSTED ON BALANCE SHEET ASSETS BEFORE DEDUCTIONS</t>
  </si>
  <si>
    <t>CATEGORY ONE (1)  ZERO  PERCENT  WEIGHTED  ASSETS</t>
  </si>
  <si>
    <t>Net Value</t>
  </si>
  <si>
    <t>Risk Weight</t>
  </si>
  <si>
    <t>Weighted Value</t>
  </si>
  <si>
    <t>CLAIMS ON T&amp;T  ENTITIES</t>
  </si>
  <si>
    <t>DEPOSITS AT CENTRAL BANK</t>
  </si>
  <si>
    <t>TREASURY BILLS</t>
  </si>
  <si>
    <t>GOVERNMENT SECURITIES</t>
  </si>
  <si>
    <t>CLAIMS ON GOVERNMENT</t>
  </si>
  <si>
    <t>GOVERNMENT GUARANTEED OBLIGATIONS</t>
  </si>
  <si>
    <t>LOCAL GOVERNMENT SECURITIES</t>
  </si>
  <si>
    <t>CLAIMS ON  LOCAL GOVERNMENT</t>
  </si>
  <si>
    <t>STATUTORY AUTHORITIES  SECURITIES</t>
  </si>
  <si>
    <t>CLAIMS ON STATUTORY AUTHORITIES</t>
  </si>
  <si>
    <t>SUBTOTAL ( sum of items 1 through 9 )</t>
  </si>
  <si>
    <t xml:space="preserve"> </t>
  </si>
  <si>
    <t>CLAIMS ON FOREIGN GOVERNMENT ENTITIES</t>
  </si>
  <si>
    <t>DEPOSITS AT FOREIGN CENTRAL BANKS</t>
  </si>
  <si>
    <t>CLAIMS ON FOREIGN CENTRAL BANKS</t>
  </si>
  <si>
    <t>OBLIGATIONS GUARANTEED BY FOREIGN CENTRAL BANKS</t>
  </si>
  <si>
    <t>CLAIMS ON FOREIGN GOVERNMENTS</t>
  </si>
  <si>
    <t>OBLIGATIONS GUARANTEED BY FOREIGN GOVERNMENTS</t>
  </si>
  <si>
    <t>SUBTOTAL ( sum of items 11 through 15)</t>
  </si>
  <si>
    <t>CASH - LOCAL</t>
  </si>
  <si>
    <t>CASH - FOREIGN</t>
  </si>
  <si>
    <t>CLAIMS COLLATERALISED BY CASH AT THE  LICENSEE</t>
  </si>
  <si>
    <t>CATEGORY ONE (1)  Subtotal ( sum of items 10 and 16)</t>
  </si>
  <si>
    <t>x.o</t>
  </si>
  <si>
    <t>CATEGORY TWO (2):   TEN PERCENT RISK WEIGHTS</t>
  </si>
  <si>
    <t>STATE OWNED FINANCIAL ENTITIES SECURITIES</t>
  </si>
  <si>
    <t>CLAIMS ON STATE OWNED FINANCIAL ENTITIES</t>
  </si>
  <si>
    <t>STATE OWNED COMMERCIAL ENTITIES SECURITIES</t>
  </si>
  <si>
    <t>CLAIMS ON STATE OWNED COMMERCIAL ENTITIES</t>
  </si>
  <si>
    <t xml:space="preserve">CATEGORY TWO (2)  Subtotal ( Sum of items 21 through 24) </t>
  </si>
  <si>
    <t>x.1O</t>
  </si>
  <si>
    <t>CATEGORY THREE (3):  TWENTY PERCENT RISK WEIGHTS</t>
  </si>
  <si>
    <t>TIME DEPOSITS</t>
  </si>
  <si>
    <t>DUE FROM BANKS - LOCAL</t>
  </si>
  <si>
    <t>DUE FROM BANKS - FOREIGN</t>
  </si>
  <si>
    <t>CASH ITEMS IN PROCESS OF COLLECTION - LOCAL</t>
  </si>
  <si>
    <t>CASH ITEMS IN PROCESS OF COLLECTION - FOREIGN</t>
  </si>
  <si>
    <t>INTER-BANK FUND SOLD</t>
  </si>
  <si>
    <t>CLAIMS ON LICENSED FINANCIAL INSTITUTIONS-  LOCAL</t>
  </si>
  <si>
    <t>CLAIMS ON COMMERCIAL BANKS - FOREIGN</t>
  </si>
  <si>
    <t>OTHER PRIVATE FINANCIAL INSTITUTIONS SECURITIES</t>
  </si>
  <si>
    <t>CLAIMS ON OTHER PRIVATE FINANCIAL INSTITUTIONS</t>
  </si>
  <si>
    <t>BANKERS' ACCEPTANCES</t>
  </si>
  <si>
    <t>CATEGORY THREE (3) Subtotal ( sum of items 26 through 36)</t>
  </si>
  <si>
    <t>x.2O</t>
  </si>
  <si>
    <t>CATEGORY FOUR(4):  FIFTY PERCENT RISK WEIGHTS</t>
  </si>
  <si>
    <t>FULLY SECURED REAL ESTATE MORTGAGES - RESIDENTIAL</t>
  </si>
  <si>
    <t>CATEGORY FOUR (4) Subtotal (item 38)</t>
  </si>
  <si>
    <t>x.5O</t>
  </si>
  <si>
    <t>CATEGORY FIVE (5):  ONE HUNDRED PERCENT RISK WEIGHTS</t>
  </si>
  <si>
    <t xml:space="preserve">INCORPORATED BUSINESS LOANS </t>
  </si>
  <si>
    <t>UNINCORPORATED BUSINESS LOANS</t>
  </si>
  <si>
    <t>LOANS TO INDIVIDUALS</t>
  </si>
  <si>
    <t>QUOTED SHARED/STOCKS</t>
  </si>
  <si>
    <t>OTHER INVESTMENTS</t>
  </si>
  <si>
    <t>INVESTMENTS IN NON-BANKING AND FINANCE SUBSIDIARIES AND AFFILIATES</t>
  </si>
  <si>
    <t>ACCOUNTS RECEIVABLE</t>
  </si>
  <si>
    <t>FIXED ASSETS</t>
  </si>
  <si>
    <t>OTHER INTANGIBLE ASSETS</t>
  </si>
  <si>
    <t>OTHER ASSETS</t>
  </si>
  <si>
    <t>x1.O</t>
  </si>
  <si>
    <t>PART llI - RISK ADJUSTED OFF BALANCE SHEET ASSETS</t>
  </si>
  <si>
    <t>CATEGORY ONE (1):   ZERO PERCENT RISK WEIGHTED ASSETS - PER SCHEDULE (I) (1)</t>
  </si>
  <si>
    <t xml:space="preserve">NOMINAL PRINCIPAL AMOUNT </t>
  </si>
  <si>
    <t>CREDIT CONVERSION FACTOR</t>
  </si>
  <si>
    <t>CREDIT EQUIVALENT</t>
  </si>
  <si>
    <t>RISK WEIGHT</t>
  </si>
  <si>
    <t>WEIGHTED VALUE</t>
  </si>
  <si>
    <t>%</t>
  </si>
  <si>
    <t>UNUSED PORTION OF OVERDRAFT FACILITIES</t>
  </si>
  <si>
    <t>UNUSED PORTION OF CREDIT CARD FACILITIES</t>
  </si>
  <si>
    <t>SHORT TERM SELF LIQUIDATING TRADE- RELATED CONTINGENCIES(COLLATERALISED BY THE UNDERLYING GOODS)</t>
  </si>
  <si>
    <t>PERFORMANCE BONDS</t>
  </si>
  <si>
    <t>GUARANTEES</t>
  </si>
  <si>
    <t>INDEMNITIES</t>
  </si>
  <si>
    <t>PERFORMANCE STANDBY LETTERS OF CREDIT</t>
  </si>
  <si>
    <t>LOANS MANAGED ON BEHALF OF THE HOME MORTGAGE BANK</t>
  </si>
  <si>
    <t>GUARANTEES OF INDEBTEDNESS</t>
  </si>
  <si>
    <t>BANKERS' ACCEPTANCES (other than 3 above)</t>
  </si>
  <si>
    <t>FINANCIAL STANDBY LETTERS OF CREDIT</t>
  </si>
  <si>
    <t>LOAN AND LEASE COMMITMENTS</t>
  </si>
  <si>
    <t>UNDISBURSED LOAN FUNDS</t>
  </si>
  <si>
    <t>SALE AND REPURCHASE AGREEMENTS WITH RECOURSE - LOANS</t>
  </si>
  <si>
    <t>SALE AND REPURCHASE AGREEMENTS WITH RECOURSE - OTHER ASSETS</t>
  </si>
  <si>
    <t>DOCUMENTARY LETTERS OF CREDIT</t>
  </si>
  <si>
    <t>BILLS OF COLLECTION</t>
  </si>
  <si>
    <t>CATEGORY ONE (1) Subtotal ( sum of items 1 through 17)</t>
  </si>
  <si>
    <t>CATEGORY TWO (2):  TEN PERCENT RISK WEIGHTED ASSETS - PER SCHEDULE (III) (2)</t>
  </si>
  <si>
    <t>SHORT TERM SELF LIQUIDATING TRADE- RELATED CONTINGENCIES (COLLATERALISED BY THE UNDERLYING GOODS)</t>
  </si>
  <si>
    <t>BANKERS' ACCEPTANCES ( other than 21 above)</t>
  </si>
  <si>
    <t>CATEGORY TWO (2) Subtotal ( sum of items 19 through 35)</t>
  </si>
  <si>
    <t>PART llI - RISK ADJUSTED OFF BALANCE SHEET ASSETS (Contd.)</t>
  </si>
  <si>
    <t>CATEGORY THREE (3):   TWENTY PERCENT RISK WEIGHTED ASSETS - PER SCHEDULE (III) (3)</t>
  </si>
  <si>
    <t>BANKERS' ACCEPTANCES ( other than 39 above)</t>
  </si>
  <si>
    <t>CATEGORY THREE (1) Subtotal ( sum of items 37 through 53)</t>
  </si>
  <si>
    <t>CATEGORY FOUR (4):  ONE HUNDRED PERCENT RISK WEIGHTED ASSETS - PER SCHEDULE (III) (4)</t>
  </si>
  <si>
    <t>L.A.M.P. ( other than 57 above)</t>
  </si>
  <si>
    <t>CATEGORY FOUR (4) Subtotal ( sum of items 55 through 71)</t>
  </si>
  <si>
    <t>TOTAL OFF BALANCE SHEET ASSETS (gross) (sum of items 18, 36, 54, 72)</t>
  </si>
  <si>
    <t>TOTAL RISK ADJUSTED OFF BALANCE SHEET ASSETS                             ( sum of item 18, 36, 54, 72)</t>
  </si>
  <si>
    <t xml:space="preserve">PART l V- CALCULATION OF RISK-BASED CAPITAL RATIOS  </t>
  </si>
  <si>
    <t xml:space="preserve">RISK ADJUSTED ON BALANCE SHEET ASSETS BEFORE DEDUCTIONS                       (PART II item 55)  </t>
  </si>
  <si>
    <t>LESS:</t>
  </si>
  <si>
    <t>TOTAL DEDUCTIONS ( sum of items 2 and 3)</t>
  </si>
  <si>
    <t>NET RISK ADJUSTED ON BALANCE SHEET ASSETS ( item 1 less item 4)</t>
  </si>
  <si>
    <t>RISK ADJUSTED CREDIT EQUIVALENT OF OFF BALANCE SHEET ASSETS ( Part lll item 74)</t>
  </si>
  <si>
    <t>TOTAL RISK ADJUSTED ASSETS BEFORE DEDUCTIONS                              ( sum of items 5 and 6)</t>
  </si>
  <si>
    <t>GENERAL RESERVES/ PROVISIONS FOR LOSSES ON ASSETS DISALLOWED IN CAPITAL (Part l item 32)</t>
  </si>
  <si>
    <t>TOTAL RISK ADJUSTED ASSETS ( item 7 less 8)</t>
  </si>
  <si>
    <t>TOTAL CORE CAPITAL ( Part l item 15)</t>
  </si>
  <si>
    <t>ALLOWABLE SUPPLEMENTARY CAPITAL ( Part 1 item 34)</t>
  </si>
  <si>
    <t>CENTRAL BANK OF TRINIDAD AND TOBAGO</t>
  </si>
  <si>
    <t>CAPITAL ADEQUACY -FOREIGN EXCHANGE RISK</t>
  </si>
  <si>
    <t>Name of Institution:</t>
  </si>
  <si>
    <t>Period:</t>
  </si>
  <si>
    <t>FOREIGN CURRENCY POSITION (TT $'000)</t>
  </si>
  <si>
    <t>OTHER</t>
  </si>
  <si>
    <t>TOTAL</t>
  </si>
  <si>
    <t>USD</t>
  </si>
  <si>
    <t>CAD</t>
  </si>
  <si>
    <t>GBP</t>
  </si>
  <si>
    <t>EUR</t>
  </si>
  <si>
    <t>XCD</t>
  </si>
  <si>
    <t>BBD</t>
  </si>
  <si>
    <t>JMD</t>
  </si>
  <si>
    <t>GYD</t>
  </si>
  <si>
    <t>DKK</t>
  </si>
  <si>
    <t>INR</t>
  </si>
  <si>
    <t>JPY</t>
  </si>
  <si>
    <t>SEK</t>
  </si>
  <si>
    <t>CHF</t>
  </si>
  <si>
    <t xml:space="preserve"> ASSETS </t>
  </si>
  <si>
    <t>FALSE</t>
  </si>
  <si>
    <t xml:space="preserve">Liquid Funds </t>
  </si>
  <si>
    <t>Of which:</t>
  </si>
  <si>
    <t>Cash</t>
  </si>
  <si>
    <t>Due from Banks</t>
  </si>
  <si>
    <t>Cash items in the process of collection</t>
  </si>
  <si>
    <t>Inter-Bank Funds Sold</t>
  </si>
  <si>
    <t>Investments</t>
  </si>
  <si>
    <t>Gov't T-bills (1 year and less)</t>
  </si>
  <si>
    <t>Gov't securities (1 year and less)</t>
  </si>
  <si>
    <t xml:space="preserve">              Of which:           GOTT</t>
  </si>
  <si>
    <t>Corporate securities (6 mths and less)</t>
  </si>
  <si>
    <t>Time Deposits</t>
  </si>
  <si>
    <t>Time deposits at commercial banks</t>
  </si>
  <si>
    <t>Time deposits at financial institutions</t>
  </si>
  <si>
    <t>Loans</t>
  </si>
  <si>
    <t xml:space="preserve">Customers' Liability on Acceptances </t>
  </si>
  <si>
    <t xml:space="preserve"> Bills for collection</t>
  </si>
  <si>
    <t>Letters of credit</t>
  </si>
  <si>
    <t>Guarantees</t>
  </si>
  <si>
    <t xml:space="preserve"> Acceptances</t>
  </si>
  <si>
    <t>Equity in Subs. &amp; Affiliates</t>
  </si>
  <si>
    <t>Accounts Receivable</t>
  </si>
  <si>
    <t>Prepaid Expenses &amp; Other Assets</t>
  </si>
  <si>
    <t xml:space="preserve">Total Assets </t>
  </si>
  <si>
    <t>Memo Items</t>
  </si>
  <si>
    <t>……………………..</t>
  </si>
  <si>
    <t>A.</t>
  </si>
  <si>
    <t>Total Assets +Memo Items</t>
  </si>
  <si>
    <t xml:space="preserve"> LIABILITIES</t>
  </si>
  <si>
    <t xml:space="preserve">Deposits </t>
  </si>
  <si>
    <t>Inter-Bank Funds Bought</t>
  </si>
  <si>
    <t>Central Bank Funds</t>
  </si>
  <si>
    <t>Borrowings (Up to 1 Year)</t>
  </si>
  <si>
    <t>Of Which:</t>
  </si>
  <si>
    <t xml:space="preserve"> Central Bank</t>
  </si>
  <si>
    <t xml:space="preserve"> Commercial banks</t>
  </si>
  <si>
    <t>Other financial institutions</t>
  </si>
  <si>
    <t>Acceptances Executed</t>
  </si>
  <si>
    <t>Bills of collection</t>
  </si>
  <si>
    <t xml:space="preserve">Acceptances </t>
  </si>
  <si>
    <t>Other Current Liabilities</t>
  </si>
  <si>
    <t>Accounts payable</t>
  </si>
  <si>
    <t>Long Term Liabilities</t>
  </si>
  <si>
    <t>Central Bank</t>
  </si>
  <si>
    <t>Commercial banks</t>
  </si>
  <si>
    <t>Total Liabilities</t>
  </si>
  <si>
    <t>Total Liabilities +Memo Items</t>
  </si>
  <si>
    <t>CAPITAL</t>
  </si>
  <si>
    <t xml:space="preserve">Total Capital </t>
  </si>
  <si>
    <t>B.</t>
  </si>
  <si>
    <t>Total Capital + Liabilities +Memo Items</t>
  </si>
  <si>
    <t xml:space="preserve">    NET  POSITION (A - B)</t>
  </si>
  <si>
    <t>CB101-Part II</t>
  </si>
  <si>
    <t>CAPITAL ADEQUACY - FOREIGN EXCHANGE RISK</t>
  </si>
  <si>
    <t>FOREIGN CURRENCY EXPOSURE</t>
  </si>
  <si>
    <t>CURRENCY</t>
  </si>
  <si>
    <t xml:space="preserve"> POSITION* </t>
  </si>
  <si>
    <t>TT $'000</t>
  </si>
  <si>
    <t>LONG/(SHORT)</t>
  </si>
  <si>
    <t>TOTAL LONG</t>
  </si>
  <si>
    <t>TOTAL (SHORT)</t>
  </si>
  <si>
    <t>Foreign Currency Exposure [Higher of Total Long and Total Short]</t>
  </si>
  <si>
    <t>*Per Part One</t>
  </si>
  <si>
    <t>(TT$'000)</t>
  </si>
  <si>
    <t>(line 12, Part IV of CB100)</t>
  </si>
  <si>
    <t>(line 9, Part IV of CB100)</t>
  </si>
  <si>
    <t>C.</t>
  </si>
  <si>
    <t xml:space="preserve">Credit Risk Capital Requirements </t>
  </si>
  <si>
    <t>D.</t>
  </si>
  <si>
    <t>Excess Qualifying Capital</t>
  </si>
  <si>
    <t>(A-C)</t>
  </si>
  <si>
    <t>E.</t>
  </si>
  <si>
    <t>Foreign Currency Exposure</t>
  </si>
  <si>
    <t>F.</t>
  </si>
  <si>
    <t>Foreign Exchange Risk Capital Requirement</t>
  </si>
  <si>
    <t>G.</t>
  </si>
  <si>
    <t>Excess/Shortage Qualifying Capital</t>
  </si>
  <si>
    <t>*Or any other percentage required by the Central Bank of Trinindad and Tobago</t>
  </si>
  <si>
    <t>______________________________</t>
  </si>
  <si>
    <t>Name of Authorised Official</t>
  </si>
  <si>
    <t>Signature of Authorised Official</t>
  </si>
  <si>
    <t>(Block Letters)</t>
  </si>
  <si>
    <t>Position/Office Held</t>
  </si>
  <si>
    <t>Date</t>
  </si>
  <si>
    <t>Company Stamp</t>
  </si>
  <si>
    <t>CURRENCY TABLE</t>
  </si>
  <si>
    <t xml:space="preserve"> ABBREVIATION</t>
  </si>
  <si>
    <t>NAME IN FULL</t>
  </si>
  <si>
    <t>UNITED STATES DOLLAR</t>
  </si>
  <si>
    <t>CANADIAN DOLLAR</t>
  </si>
  <si>
    <t>BRITISH POUND</t>
  </si>
  <si>
    <t>EURO CURRENCY</t>
  </si>
  <si>
    <t>EASTERN CARIBBEAN DOLLAR</t>
  </si>
  <si>
    <t>BARBADOS DOLLAR</t>
  </si>
  <si>
    <t>JAMAICAN DOLLAR</t>
  </si>
  <si>
    <t>GUYANESE DOLLAR</t>
  </si>
  <si>
    <t>DANISH KRONE</t>
  </si>
  <si>
    <t>INDIAN RUPEE</t>
  </si>
  <si>
    <t>JAPANESE YEN</t>
  </si>
  <si>
    <t>SWEDISH KRONA</t>
  </si>
  <si>
    <t>SWISS FRANC</t>
  </si>
  <si>
    <t>CBTT</t>
  </si>
  <si>
    <r>
      <t>NAME OF  LICENSEE:</t>
    </r>
    <r>
      <rPr>
        <b/>
        <u val="single"/>
        <sz val="8"/>
        <rFont val="Arial"/>
        <family val="2"/>
      </rPr>
      <t xml:space="preserve"> </t>
    </r>
  </si>
  <si>
    <r>
      <t xml:space="preserve">Interest Rate - General Risk Equivalent Assets </t>
    </r>
    <r>
      <rPr>
        <sz val="8"/>
        <rFont val="Arial"/>
        <family val="2"/>
      </rPr>
      <t>(Total Capital Charge x Reciprocal CAR)  =</t>
    </r>
  </si>
  <si>
    <t xml:space="preserve">H. </t>
  </si>
  <si>
    <t>I.</t>
  </si>
  <si>
    <t>J.</t>
  </si>
  <si>
    <t>(D-J)</t>
  </si>
  <si>
    <t>(8% of B)</t>
  </si>
  <si>
    <t>(line 7.0 of IRR-SPEC)</t>
  </si>
  <si>
    <t>(F + G + H + I)</t>
  </si>
  <si>
    <t>K.</t>
  </si>
  <si>
    <t>L.</t>
  </si>
  <si>
    <t>A/(B + 12.5 * J)</t>
  </si>
  <si>
    <t>Credit Exposure: Total Risk Adjusted Assets</t>
  </si>
  <si>
    <t>CAPITAL ADEQUACY SUMMARY</t>
  </si>
  <si>
    <t xml:space="preserve">Capital Charge 5 </t>
  </si>
  <si>
    <t>OPTIONS - SIMPLIFIED APPROACH</t>
  </si>
  <si>
    <t>Interest Rate Options</t>
  </si>
  <si>
    <t>General Market Risk</t>
  </si>
  <si>
    <t>Specific Risk for 'Qualifying' Securities</t>
  </si>
  <si>
    <t>Specific Risk for 'Other' Securities</t>
  </si>
  <si>
    <t>Market Value of the Underlying Security</t>
  </si>
  <si>
    <t>Market Value of the Option</t>
  </si>
  <si>
    <t>Risk Charge (Total Market Risk + Specific Risk)</t>
  </si>
  <si>
    <t>Amount the Option is IN the money</t>
  </si>
  <si>
    <t>Capital Charge</t>
  </si>
  <si>
    <t>Total Long call</t>
  </si>
  <si>
    <t>Long Put</t>
  </si>
  <si>
    <t>Total Long Put</t>
  </si>
  <si>
    <t>Total Capital Charge for Interest Rate Options:</t>
  </si>
  <si>
    <t>Equity Options</t>
  </si>
  <si>
    <t>Total Capital Charge for Equity Options:</t>
  </si>
  <si>
    <t>Foreign Exchange Options</t>
  </si>
  <si>
    <t>Total Capital Charge for Foreign Exchange Options:</t>
  </si>
  <si>
    <t>Commodity Options</t>
  </si>
  <si>
    <t>Total Capital Charge for Commodity Options:</t>
  </si>
  <si>
    <r>
      <t xml:space="preserve">Capital Required Against Interest Rate Options </t>
    </r>
    <r>
      <rPr>
        <sz val="9"/>
        <rFont val="Arial"/>
        <family val="2"/>
      </rPr>
      <t>(taken from SA - Interest Rate Options tab)</t>
    </r>
  </si>
  <si>
    <t xml:space="preserve">'000 </t>
  </si>
  <si>
    <t>&gt; 1 - 3 mths</t>
  </si>
  <si>
    <t>&gt; 3 - 6 mths</t>
  </si>
  <si>
    <t>&gt; 6 - 12 mths</t>
  </si>
  <si>
    <t>&gt; 1 - 1.9 yrs</t>
  </si>
  <si>
    <t>&gt; 1.9 - 2.8 yr</t>
  </si>
  <si>
    <t>&gt; 2.8 - 3.6 yr</t>
  </si>
  <si>
    <t>&gt; 3.6 - 4.3 yr</t>
  </si>
  <si>
    <t>&gt; 4.3 - 5.7 yr</t>
  </si>
  <si>
    <t>&gt; 5.7 - 7.3 yr</t>
  </si>
  <si>
    <t>&gt; 7.3 - 9.3 yr</t>
  </si>
  <si>
    <t>&gt; 9.3 - 10.6 y</t>
  </si>
  <si>
    <t>&gt; 10.6-12 yrs</t>
  </si>
  <si>
    <t>&gt; 12-20 yrs</t>
  </si>
  <si>
    <t>&gt; 20 yrs</t>
  </si>
  <si>
    <t>Total assets</t>
  </si>
  <si>
    <t>Total marked to market securities and associated derivatives</t>
  </si>
  <si>
    <t>Ratio (A/B)</t>
  </si>
  <si>
    <t>DO YOU NEED TO ENTER DATA IN THE REMAINING MARKET RISK SHEETS?</t>
  </si>
  <si>
    <t xml:space="preserve">Total Equity Instruments </t>
  </si>
  <si>
    <r>
      <t xml:space="preserve">Total Capital Requirement Against Equity Position Risk </t>
    </r>
    <r>
      <rPr>
        <sz val="9"/>
        <rFont val="Arial"/>
        <family val="2"/>
      </rPr>
      <t xml:space="preserve"> (Total of Rows: 1, 2 + 3)</t>
    </r>
  </si>
  <si>
    <r>
      <t xml:space="preserve">Total Capital Required Against Commodity Position Risk </t>
    </r>
    <r>
      <rPr>
        <sz val="9"/>
        <rFont val="Arial"/>
        <family val="2"/>
      </rPr>
      <t xml:space="preserve">(Total Rows: 1, 2 + 3) </t>
    </r>
  </si>
  <si>
    <t>Total Long cash and Long put</t>
  </si>
  <si>
    <t>Total Short cash and Long call</t>
  </si>
  <si>
    <t>$</t>
  </si>
  <si>
    <t>Assumed change in yield</t>
  </si>
  <si>
    <t>Duration Time Band</t>
  </si>
  <si>
    <t>Maturity Time Band</t>
  </si>
  <si>
    <t>For underlying instrument:</t>
  </si>
  <si>
    <t>Specific Risk for 'Government' Securities</t>
  </si>
  <si>
    <t>To obtain the 'Risk Charge': Please insert Duration of underlying security in row 11 and you will obtain the respective 'general market risk' (Row 13). This must be added to the respective value for specific risk of the security.</t>
  </si>
  <si>
    <t>Total Commodity Instruments</t>
  </si>
  <si>
    <r>
      <t xml:space="preserve">SCHEDULE :  </t>
    </r>
    <r>
      <rPr>
        <b/>
        <sz val="10"/>
        <color indexed="12"/>
        <rFont val="Arial"/>
        <family val="2"/>
      </rPr>
      <t>INTEREST RATE RISK - General Risk - Applies to all marked to market debt or interest rate related securities in the trading and AFS books</t>
    </r>
  </si>
  <si>
    <t>EQUITY POSITION RISK - All marked to market equity securities in the trading and AFS books</t>
  </si>
  <si>
    <t>COMMODITIES RISK  - In trading, banking and AFS books</t>
  </si>
  <si>
    <t xml:space="preserve">  Notes:    Row 1:  Include Government Paper/securities  issued by national governments and other governments as approved by the Central Bank of Trinidad &amp; Tobago</t>
  </si>
  <si>
    <t xml:space="preserve">                    Row 2:  Include securities issued by multi-lateral development banks approved by the Central Bank of Trinidad &amp; Tobago</t>
  </si>
  <si>
    <t>1. For each source of Interest Rate Risk exposure, you are only required to fill in the long or short position in the appropriate Time Band according to duration.</t>
  </si>
  <si>
    <t>ADJUSTED QUALIFYING CAPITAL</t>
  </si>
  <si>
    <t>CATEGORY FIVE (5) Subtotal (sum of items 40 through 51)</t>
  </si>
  <si>
    <t>QUALIFYING CAPITAL ( Part l item 37)</t>
  </si>
  <si>
    <t xml:space="preserve">MONTH ENDED: </t>
  </si>
  <si>
    <t>Please fill the following two rows:</t>
  </si>
  <si>
    <t>MONTH:</t>
  </si>
  <si>
    <t>(line 4 of EQUITY)</t>
  </si>
  <si>
    <t>(line 4 of COMMODITY)</t>
  </si>
  <si>
    <t>Position</t>
  </si>
  <si>
    <r>
      <t xml:space="preserve">Capital Required Against General Risk </t>
    </r>
    <r>
      <rPr>
        <sz val="9"/>
        <rFont val="Arial"/>
        <family val="2"/>
      </rPr>
      <t>(taken from IRR-Gen tabs):</t>
    </r>
  </si>
  <si>
    <t>Market Value of Long * Mduration</t>
  </si>
  <si>
    <t>Market Value of Short * Mduration</t>
  </si>
  <si>
    <t>Weighted Long Sensitivity(1.1*1A)</t>
  </si>
  <si>
    <t>Weighted Short Sensitivity(1.1 *1A)</t>
  </si>
  <si>
    <t>Updated January 29, 2008</t>
  </si>
  <si>
    <t xml:space="preserve">Capital Required Against Equity options  </t>
  </si>
  <si>
    <r>
      <t xml:space="preserve">Capital Required Against Commodity Options </t>
    </r>
    <r>
      <rPr>
        <sz val="9"/>
        <rFont val="Arial"/>
        <family val="2"/>
      </rPr>
      <t xml:space="preserve"> </t>
    </r>
  </si>
  <si>
    <r>
      <t xml:space="preserve">SCHEDULE: </t>
    </r>
    <r>
      <rPr>
        <b/>
        <sz val="11"/>
        <color indexed="61"/>
        <rFont val="Arial"/>
        <family val="2"/>
      </rPr>
      <t xml:space="preserve">INTEREST RATE RISK </t>
    </r>
    <r>
      <rPr>
        <b/>
        <sz val="11"/>
        <color indexed="12"/>
        <rFont val="Arial"/>
        <family val="2"/>
      </rPr>
      <t xml:space="preserve"> - SPECIFIC RISK - Applies to all marked to market debt or interest rate 
                                                                                              related securities in the trading and AFS books</t>
    </r>
  </si>
  <si>
    <t>(10% of E + Capital Charge for FX Options )</t>
  </si>
  <si>
    <t>INVESTMENTS IN BANKING AND FINANCIAL SUBSIDIARIES</t>
  </si>
  <si>
    <t>INVESTMENTS IN BANKING AFFILIATES</t>
  </si>
  <si>
    <t>TOTAL ON BALANCE SHEET ASSETS (net) ( sum of items 20,25,37,39,52)</t>
  </si>
  <si>
    <t>RISK ADJUSTED ON BALANCE SHEET ASSETS BEFORE DEDUCTIONS                     ( sum of items 20,25,37,39,52)</t>
  </si>
  <si>
    <t>V2</t>
  </si>
  <si>
    <t>Ai</t>
  </si>
  <si>
    <t>Core Capital</t>
  </si>
  <si>
    <t>(line 15, Part I of CB100)</t>
  </si>
  <si>
    <t>Regulatory capital to risk-weighted assets</t>
  </si>
  <si>
    <t>Regulatory Tier I capital to risk-weighted assets</t>
  </si>
  <si>
    <t xml:space="preserve">Qualifying Capital </t>
  </si>
  <si>
    <t>Interest Rate Risk Capital Requirement</t>
  </si>
  <si>
    <t>Equity Position Risk Capital Requirement</t>
  </si>
  <si>
    <t xml:space="preserve">Commodity Position Risk Capital Requirement </t>
  </si>
  <si>
    <t>Total Market Risk Capital Requirement</t>
  </si>
  <si>
    <t>Ai/(B + 12.5 * J)</t>
  </si>
  <si>
    <t>M.</t>
  </si>
  <si>
    <t>NAME OF GROUP:</t>
  </si>
  <si>
    <t>Starting Row</t>
  </si>
  <si>
    <t>Starting column</t>
  </si>
  <si>
    <t>COMPANIES WITHIN GROUP</t>
  </si>
  <si>
    <t>TOTAL CAPITAL POSITIONS</t>
  </si>
  <si>
    <t>TOTAL PARTICIPATIONS IN THE GROUP</t>
  </si>
  <si>
    <t>CONSOLIDATED CAPITAL</t>
  </si>
  <si>
    <t>Xo</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</si>
</sst>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quot;#,##0;\-&quot;J$&quot;#,##0"/>
    <numFmt numFmtId="173" formatCode="&quot;J$&quot;#,##0;[Red]\-&quot;J$&quot;#,##0"/>
    <numFmt numFmtId="174" formatCode="&quot;J$&quot;#,##0.00;\-&quot;J$&quot;#,##0.00"/>
    <numFmt numFmtId="175" formatCode="&quot;J$&quot;#,##0.00;[Red]\-&quot;J$&quot;#,##0.00"/>
    <numFmt numFmtId="176" formatCode="_-&quot;J$&quot;* #,##0_-;\-&quot;J$&quot;* #,##0_-;_-&quot;J$&quot;* &quot;-&quot;_-;_-@_-"/>
    <numFmt numFmtId="177" formatCode="_-&quot;J$&quot;* #,##0.00_-;\-&quot;J$&quot;* #,##0.00_-;_-&quot;J$&quot;* &quot;-&quot;??_-;_-@_-"/>
    <numFmt numFmtId="178" formatCode="0.0%"/>
    <numFmt numFmtId="179" formatCode="0.0"/>
    <numFmt numFmtId="180" formatCode="0.000"/>
    <numFmt numFmtId="181" formatCode="0_)"/>
    <numFmt numFmtId="182" formatCode="General_)"/>
    <numFmt numFmtId="183" formatCode="0."/>
    <numFmt numFmtId="184" formatCode="###0"/>
    <numFmt numFmtId="185" formatCode="#,##0;[Red]#,##0"/>
    <numFmt numFmtId="186" formatCode="_(* #,##0_);_(* \(#,##0\);_(* &quot;-&quot;??_);_(@_)"/>
    <numFmt numFmtId="187" formatCode="&quot;$&quot;#,##0;[Red]&quot;$&quot;#,##0"/>
    <numFmt numFmtId="188" formatCode="#,##0.0_);[Red]\(#,##0.0\)"/>
    <numFmt numFmtId="189" formatCode="0_);[Red]\(0\)"/>
    <numFmt numFmtId="190" formatCode="[$-409]dddd\,\ mmmm\ dd\,\ yyyy"/>
    <numFmt numFmtId="191" formatCode="[$-409]d\-mmm\-yy;@"/>
    <numFmt numFmtId="192" formatCode="[$-409]dd\-mmm\-yy;@"/>
    <numFmt numFmtId="193" formatCode="_-* #,##0.0_-;\-* #,##0.0_-;_-* &quot;-&quot;??_-;_-@_-"/>
    <numFmt numFmtId="194" formatCode="0.0000"/>
  </numFmts>
  <fonts count="88">
    <font>
      <sz val="12"/>
      <name val="Arial"/>
      <family val="0"/>
    </font>
    <font>
      <b/>
      <sz val="10"/>
      <name val="Arial"/>
      <family val="0"/>
    </font>
    <font>
      <i/>
      <sz val="10"/>
      <name val="Arial"/>
      <family val="0"/>
    </font>
    <font>
      <b/>
      <i/>
      <sz val="10"/>
      <name val="Arial"/>
      <family val="0"/>
    </font>
    <font>
      <sz val="10"/>
      <name val="Arial"/>
      <family val="2"/>
    </font>
    <font>
      <sz val="8"/>
      <name val="Arial"/>
      <family val="2"/>
    </font>
    <font>
      <b/>
      <sz val="11"/>
      <color indexed="12"/>
      <name val="Arial"/>
      <family val="2"/>
    </font>
    <font>
      <b/>
      <sz val="11"/>
      <name val="Arial"/>
      <family val="2"/>
    </font>
    <font>
      <sz val="11"/>
      <name val="Arial"/>
      <family val="2"/>
    </font>
    <font>
      <sz val="9"/>
      <name val="Arial"/>
      <family val="2"/>
    </font>
    <font>
      <b/>
      <sz val="9"/>
      <name val="Arial"/>
      <family val="2"/>
    </font>
    <font>
      <b/>
      <sz val="10"/>
      <color indexed="12"/>
      <name val="Arial"/>
      <family val="2"/>
    </font>
    <font>
      <b/>
      <u val="single"/>
      <sz val="8"/>
      <name val="Arial"/>
      <family val="2"/>
    </font>
    <font>
      <b/>
      <sz val="8"/>
      <name val="Arial"/>
      <family val="2"/>
    </font>
    <font>
      <sz val="8"/>
      <color indexed="12"/>
      <name val="Arial"/>
      <family val="2"/>
    </font>
    <font>
      <b/>
      <sz val="11"/>
      <color indexed="61"/>
      <name val="Arial"/>
      <family val="2"/>
    </font>
    <font>
      <i/>
      <sz val="11"/>
      <name val="Arial"/>
      <family val="2"/>
    </font>
    <font>
      <b/>
      <sz val="12"/>
      <name val="Arial"/>
      <family val="2"/>
    </font>
    <font>
      <sz val="10"/>
      <name val="MS Sans Serif"/>
      <family val="2"/>
    </font>
    <font>
      <sz val="10"/>
      <name val="Courier"/>
      <family val="1"/>
    </font>
    <font>
      <sz val="8"/>
      <color indexed="10"/>
      <name val="Arial"/>
      <family val="2"/>
    </font>
    <font>
      <b/>
      <sz val="6"/>
      <name val="Arial"/>
      <family val="2"/>
    </font>
    <font>
      <sz val="10"/>
      <name val="Times New Roman"/>
      <family val="1"/>
    </font>
    <font>
      <b/>
      <sz val="10"/>
      <name val="Times New Roman"/>
      <family val="1"/>
    </font>
    <font>
      <b/>
      <u val="single"/>
      <sz val="10"/>
      <name val="Times New Roman"/>
      <family val="1"/>
    </font>
    <font>
      <i/>
      <sz val="10"/>
      <name val="Times New Roman"/>
      <family val="1"/>
    </font>
    <font>
      <b/>
      <i/>
      <sz val="10"/>
      <name val="Times New Roman"/>
      <family val="1"/>
    </font>
    <font>
      <i/>
      <sz val="10"/>
      <color indexed="9"/>
      <name val="Times New Roman"/>
      <family val="1"/>
    </font>
    <font>
      <b/>
      <sz val="8"/>
      <name val="Tahoma"/>
      <family val="2"/>
    </font>
    <font>
      <b/>
      <sz val="8"/>
      <color indexed="10"/>
      <name val="Tahoma"/>
      <family val="2"/>
    </font>
    <font>
      <sz val="8"/>
      <name val="Tahoma"/>
      <family val="2"/>
    </font>
    <font>
      <sz val="11"/>
      <name val="Times New Roman"/>
      <family val="1"/>
    </font>
    <font>
      <b/>
      <sz val="11"/>
      <name val="Times New Roman"/>
      <family val="1"/>
    </font>
    <font>
      <b/>
      <sz val="14"/>
      <name val="Times New Roman"/>
      <family val="1"/>
    </font>
    <font>
      <b/>
      <sz val="10"/>
      <name val="Courier"/>
      <family val="1"/>
    </font>
    <font>
      <sz val="12"/>
      <name val="Times New Roman"/>
      <family val="1"/>
    </font>
    <font>
      <b/>
      <sz val="12"/>
      <name val="Times New Roman"/>
      <family val="1"/>
    </font>
    <font>
      <b/>
      <sz val="14"/>
      <name val="Arial"/>
      <family val="2"/>
    </font>
    <font>
      <sz val="14"/>
      <name val="Courier"/>
      <family val="1"/>
    </font>
    <font>
      <sz val="12"/>
      <name val="Courier"/>
      <family val="1"/>
    </font>
    <font>
      <sz val="10"/>
      <color indexed="10"/>
      <name val="Courier"/>
      <family val="1"/>
    </font>
    <font>
      <u val="single"/>
      <sz val="10"/>
      <color indexed="36"/>
      <name val="Arial"/>
      <family val="2"/>
    </font>
    <font>
      <u val="single"/>
      <sz val="10"/>
      <color indexed="12"/>
      <name val="Arial"/>
      <family val="2"/>
    </font>
    <font>
      <sz val="12"/>
      <name val="Book Antiqua"/>
      <family val="1"/>
    </font>
    <font>
      <b/>
      <sz val="12"/>
      <name val="Book Antiqua"/>
      <family val="1"/>
    </font>
    <font>
      <b/>
      <sz val="11"/>
      <color indexed="10"/>
      <name val="Arial"/>
      <family val="2"/>
    </font>
    <font>
      <sz val="7"/>
      <name val="Arial"/>
      <family val="2"/>
    </font>
    <font>
      <b/>
      <sz val="16"/>
      <color indexed="10"/>
      <name val="Book Antiqua"/>
      <family val="1"/>
    </font>
    <font>
      <b/>
      <i/>
      <sz val="12"/>
      <color indexed="12"/>
      <name val="Book Antiqua"/>
      <family val="1"/>
    </font>
    <font>
      <b/>
      <sz val="8"/>
      <color indexed="10"/>
      <name val="Arial"/>
      <family val="2"/>
    </font>
    <font>
      <u val="single"/>
      <sz val="10"/>
      <name val="Arial"/>
      <family val="2"/>
    </font>
    <font>
      <b/>
      <u val="single"/>
      <sz val="10"/>
      <name val="Arial"/>
      <family val="2"/>
    </font>
    <font>
      <b/>
      <sz val="10"/>
      <name val="MS Sans Serif"/>
      <family val="2"/>
    </font>
    <font>
      <sz val="8"/>
      <name val="Courier"/>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lightGray"/>
    </fill>
    <fill>
      <patternFill patternType="solid">
        <fgColor indexed="51"/>
        <bgColor indexed="64"/>
      </patternFill>
    </fill>
    <fill>
      <patternFill patternType="solid">
        <fgColor indexed="65"/>
        <bgColor indexed="64"/>
      </patternFill>
    </fill>
    <fill>
      <patternFill patternType="solid">
        <fgColor indexed="44"/>
        <bgColor indexed="64"/>
      </patternFill>
    </fill>
    <fill>
      <patternFill patternType="solid">
        <fgColor indexed="40"/>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hair"/>
      <right style="hair"/>
      <top style="hair"/>
      <bottom style="hair"/>
    </border>
    <border>
      <left style="medium"/>
      <right style="thin"/>
      <top style="medium"/>
      <bottom>
        <color indexed="63"/>
      </bottom>
    </border>
    <border>
      <left>
        <color indexed="63"/>
      </left>
      <right>
        <color indexed="63"/>
      </right>
      <top style="medium"/>
      <bottom style="thin"/>
    </border>
    <border>
      <left style="medium"/>
      <right style="thin"/>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style="medium"/>
      <bottom style="thin"/>
    </border>
    <border>
      <left style="medium"/>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medium"/>
      <top style="medium"/>
      <bottom style="medium"/>
    </border>
    <border>
      <left style="medium"/>
      <right style="thin"/>
      <top style="medium"/>
      <bottom style="medium"/>
    </border>
    <border>
      <left>
        <color indexed="63"/>
      </left>
      <right>
        <color indexed="63"/>
      </right>
      <top>
        <color indexed="63"/>
      </top>
      <bottom style="medium"/>
    </border>
    <border>
      <left>
        <color indexed="63"/>
      </left>
      <right style="medium"/>
      <top style="thin"/>
      <bottom style="medium"/>
    </border>
    <border>
      <left style="hair"/>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style="thin"/>
      <right style="medium"/>
      <top style="medium"/>
      <bottom style="thin"/>
    </border>
    <border>
      <left style="thin"/>
      <right style="medium"/>
      <top>
        <color indexed="63"/>
      </top>
      <bottom style="thin"/>
    </border>
    <border>
      <left style="thin"/>
      <right style="medium"/>
      <top style="medium"/>
      <bottom>
        <color indexed="63"/>
      </bottom>
    </border>
    <border>
      <left style="medium"/>
      <right style="thin"/>
      <top style="medium"/>
      <bottom style="thin"/>
    </border>
    <border>
      <left style="thin"/>
      <right style="medium"/>
      <top style="thin"/>
      <bottom>
        <color indexed="63"/>
      </bottom>
    </border>
    <border>
      <left>
        <color indexed="63"/>
      </left>
      <right>
        <color indexed="63"/>
      </right>
      <top style="thin"/>
      <bottom>
        <color indexed="63"/>
      </bottom>
    </border>
    <border>
      <left style="thin"/>
      <right>
        <color indexed="63"/>
      </right>
      <top style="medium"/>
      <bottom style="medium"/>
    </border>
    <border>
      <left style="thin"/>
      <right style="thin"/>
      <top style="medium"/>
      <bottom style="medium"/>
    </border>
    <border>
      <left style="medium"/>
      <right style="medium"/>
      <top style="medium"/>
      <bottom style="medium"/>
    </border>
    <border>
      <left>
        <color indexed="63"/>
      </left>
      <right style="thin"/>
      <top style="thin"/>
      <bottom style="thin"/>
    </border>
    <border>
      <left>
        <color indexed="63"/>
      </left>
      <right style="medium"/>
      <top style="thin"/>
      <bottom style="thin"/>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color indexed="63"/>
      </top>
      <bottom style="medium"/>
    </border>
    <border>
      <left>
        <color indexed="63"/>
      </left>
      <right style="thin"/>
      <top style="thin"/>
      <bottom style="medium"/>
    </border>
    <border>
      <left style="medium"/>
      <right style="medium"/>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color indexed="63"/>
      </left>
      <right style="thin">
        <color indexed="8"/>
      </right>
      <top>
        <color indexed="63"/>
      </top>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color indexed="63"/>
      </left>
      <right>
        <color indexed="63"/>
      </right>
      <top style="medium"/>
      <bottom>
        <color indexed="63"/>
      </bottom>
    </border>
    <border>
      <left>
        <color indexed="63"/>
      </left>
      <right style="thin">
        <color indexed="8"/>
      </right>
      <top>
        <color indexed="63"/>
      </top>
      <bottom style="medium"/>
    </border>
    <border>
      <left style="thin">
        <color indexed="8"/>
      </left>
      <right>
        <color indexed="63"/>
      </right>
      <top>
        <color indexed="63"/>
      </top>
      <bottom style="medium"/>
    </border>
    <border>
      <left style="thin">
        <color indexed="8"/>
      </left>
      <right style="medium"/>
      <top>
        <color indexed="63"/>
      </top>
      <bottom style="medium"/>
    </border>
    <border>
      <left style="medium"/>
      <right style="thin">
        <color indexed="8"/>
      </right>
      <top>
        <color indexed="63"/>
      </top>
      <bottom style="medium"/>
    </border>
    <border>
      <left style="thin">
        <color indexed="8"/>
      </left>
      <right style="thin">
        <color indexed="8"/>
      </right>
      <top>
        <color indexed="63"/>
      </top>
      <bottom style="mediu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style="medium"/>
      <bottom>
        <color indexed="63"/>
      </bottom>
    </border>
    <border>
      <left>
        <color indexed="63"/>
      </left>
      <right style="hair"/>
      <top>
        <color indexed="63"/>
      </top>
      <bottom>
        <color indexed="63"/>
      </bottom>
    </border>
    <border>
      <left>
        <color indexed="63"/>
      </left>
      <right style="hair"/>
      <top>
        <color indexed="63"/>
      </top>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40" fontId="18" fillId="0" borderId="0" applyFont="0" applyFill="0" applyBorder="0" applyAlignment="0" applyProtection="0"/>
    <xf numFmtId="40" fontId="18" fillId="0" borderId="0" applyFont="0" applyFill="0" applyBorder="0" applyAlignment="0" applyProtection="0"/>
    <xf numFmtId="40" fontId="18"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4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182" fontId="19" fillId="0" borderId="0">
      <alignment/>
      <protection/>
    </xf>
    <xf numFmtId="182" fontId="19" fillId="0" borderId="0">
      <alignment/>
      <protection/>
    </xf>
    <xf numFmtId="0" fontId="18" fillId="0" borderId="0">
      <alignment/>
      <protection/>
    </xf>
    <xf numFmtId="0" fontId="18" fillId="0" borderId="0">
      <alignment/>
      <protection/>
    </xf>
    <xf numFmtId="0" fontId="18"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4" fillId="27" borderId="8" applyNumberFormat="0" applyAlignment="0" applyProtection="0"/>
    <xf numFmtId="9" fontId="4"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759">
    <xf numFmtId="0" fontId="0" fillId="0" borderId="0" xfId="0" applyAlignment="1">
      <alignment/>
    </xf>
    <xf numFmtId="0" fontId="7" fillId="0" borderId="0" xfId="0" applyNumberFormat="1" applyFont="1" applyAlignment="1">
      <alignment horizontal="left"/>
    </xf>
    <xf numFmtId="0" fontId="8" fillId="0" borderId="0" xfId="0" applyNumberFormat="1" applyFont="1" applyAlignment="1">
      <alignment/>
    </xf>
    <xf numFmtId="0" fontId="0" fillId="0" borderId="0" xfId="0" applyNumberFormat="1" applyFont="1" applyAlignment="1">
      <alignment/>
    </xf>
    <xf numFmtId="0" fontId="7" fillId="0" borderId="0" xfId="0" applyNumberFormat="1" applyFont="1" applyAlignment="1">
      <alignment horizontal="center"/>
    </xf>
    <xf numFmtId="0" fontId="7" fillId="0" borderId="0" xfId="0" applyNumberFormat="1" applyFont="1" applyAlignment="1">
      <alignment/>
    </xf>
    <xf numFmtId="0" fontId="8" fillId="0" borderId="0" xfId="0" applyFont="1" applyBorder="1" applyAlignment="1">
      <alignment/>
    </xf>
    <xf numFmtId="0" fontId="7" fillId="0" borderId="0" xfId="0" applyNumberFormat="1" applyFont="1" applyAlignment="1">
      <alignment horizontal="right"/>
    </xf>
    <xf numFmtId="179" fontId="8" fillId="0" borderId="10" xfId="0" applyNumberFormat="1" applyFont="1" applyBorder="1" applyAlignment="1">
      <alignment/>
    </xf>
    <xf numFmtId="0" fontId="7" fillId="0" borderId="11" xfId="0" applyNumberFormat="1" applyFont="1" applyBorder="1" applyAlignment="1">
      <alignment/>
    </xf>
    <xf numFmtId="9" fontId="8" fillId="0" borderId="12" xfId="0" applyNumberFormat="1" applyFont="1" applyBorder="1" applyAlignment="1">
      <alignment/>
    </xf>
    <xf numFmtId="0" fontId="8" fillId="0" borderId="13" xfId="0" applyNumberFormat="1" applyFont="1" applyBorder="1" applyAlignment="1">
      <alignment/>
    </xf>
    <xf numFmtId="179" fontId="8" fillId="0" borderId="14" xfId="0" applyNumberFormat="1" applyFont="1" applyBorder="1" applyAlignment="1">
      <alignment/>
    </xf>
    <xf numFmtId="0" fontId="7" fillId="0" borderId="15" xfId="0" applyNumberFormat="1" applyFont="1" applyBorder="1" applyAlignment="1">
      <alignment/>
    </xf>
    <xf numFmtId="0" fontId="8" fillId="33" borderId="15" xfId="0" applyNumberFormat="1" applyFont="1" applyFill="1" applyBorder="1" applyAlignment="1">
      <alignment/>
    </xf>
    <xf numFmtId="0" fontId="8" fillId="33" borderId="16" xfId="0" applyNumberFormat="1" applyFont="1" applyFill="1" applyBorder="1" applyAlignment="1">
      <alignment/>
    </xf>
    <xf numFmtId="179" fontId="8" fillId="0" borderId="14" xfId="0" applyNumberFormat="1" applyFont="1" applyBorder="1" applyAlignment="1">
      <alignment horizontal="right"/>
    </xf>
    <xf numFmtId="0" fontId="8" fillId="0" borderId="15" xfId="0" applyNumberFormat="1" applyFont="1" applyBorder="1" applyAlignment="1">
      <alignment/>
    </xf>
    <xf numFmtId="10" fontId="8" fillId="0" borderId="12" xfId="0" applyNumberFormat="1" applyFont="1" applyBorder="1" applyAlignment="1">
      <alignment/>
    </xf>
    <xf numFmtId="10" fontId="8" fillId="0" borderId="17" xfId="0" applyNumberFormat="1" applyFont="1" applyBorder="1" applyAlignment="1">
      <alignment/>
    </xf>
    <xf numFmtId="178" fontId="8" fillId="0" borderId="17" xfId="0" applyNumberFormat="1" applyFont="1" applyBorder="1" applyAlignment="1">
      <alignment/>
    </xf>
    <xf numFmtId="179" fontId="8" fillId="0" borderId="18" xfId="0" applyNumberFormat="1" applyFont="1" applyBorder="1" applyAlignment="1">
      <alignment/>
    </xf>
    <xf numFmtId="0" fontId="7" fillId="0" borderId="19" xfId="0" applyNumberFormat="1" applyFont="1" applyBorder="1" applyAlignment="1">
      <alignment/>
    </xf>
    <xf numFmtId="0" fontId="8" fillId="33" borderId="19" xfId="0" applyNumberFormat="1" applyFont="1" applyFill="1" applyBorder="1" applyAlignment="1">
      <alignment/>
    </xf>
    <xf numFmtId="0" fontId="8" fillId="33" borderId="20" xfId="0" applyNumberFormat="1" applyFont="1" applyFill="1" applyBorder="1" applyAlignment="1">
      <alignment/>
    </xf>
    <xf numFmtId="0" fontId="7" fillId="0" borderId="12" xfId="0" applyNumberFormat="1" applyFont="1" applyBorder="1" applyAlignment="1">
      <alignment/>
    </xf>
    <xf numFmtId="0" fontId="8" fillId="0" borderId="21" xfId="0" applyNumberFormat="1" applyFont="1" applyBorder="1" applyAlignment="1">
      <alignment/>
    </xf>
    <xf numFmtId="0" fontId="8" fillId="0" borderId="17" xfId="0" applyNumberFormat="1" applyFont="1" applyBorder="1" applyAlignment="1">
      <alignment/>
    </xf>
    <xf numFmtId="0" fontId="8" fillId="0" borderId="22" xfId="0" applyNumberFormat="1" applyFont="1" applyBorder="1" applyAlignment="1">
      <alignment/>
    </xf>
    <xf numFmtId="0" fontId="8" fillId="0" borderId="23" xfId="0" applyNumberFormat="1" applyFont="1" applyBorder="1" applyAlignment="1">
      <alignment/>
    </xf>
    <xf numFmtId="0" fontId="8" fillId="0" borderId="24" xfId="0" applyNumberFormat="1" applyFont="1" applyBorder="1" applyAlignment="1">
      <alignment/>
    </xf>
    <xf numFmtId="0" fontId="0" fillId="0" borderId="0" xfId="0" applyBorder="1" applyAlignment="1">
      <alignment/>
    </xf>
    <xf numFmtId="0" fontId="0" fillId="0" borderId="0" xfId="0" applyNumberFormat="1" applyFont="1" applyBorder="1" applyAlignment="1">
      <alignment/>
    </xf>
    <xf numFmtId="0" fontId="9" fillId="0" borderId="0" xfId="0" applyNumberFormat="1" applyFont="1" applyAlignment="1">
      <alignment/>
    </xf>
    <xf numFmtId="0" fontId="1" fillId="0" borderId="0" xfId="0" applyNumberFormat="1" applyFont="1" applyAlignment="1">
      <alignment horizontal="left"/>
    </xf>
    <xf numFmtId="0" fontId="4" fillId="0" borderId="0" xfId="0" applyNumberFormat="1" applyFont="1" applyAlignment="1">
      <alignment/>
    </xf>
    <xf numFmtId="0" fontId="1" fillId="0" borderId="0" xfId="0" applyNumberFormat="1" applyFont="1" applyAlignment="1">
      <alignment horizontal="center"/>
    </xf>
    <xf numFmtId="0" fontId="1" fillId="0" borderId="0" xfId="0" applyNumberFormat="1" applyFont="1" applyAlignment="1">
      <alignment/>
    </xf>
    <xf numFmtId="0" fontId="13" fillId="0" borderId="0" xfId="62" applyFont="1" applyFill="1" applyBorder="1" applyAlignment="1">
      <alignment vertical="top" wrapText="1"/>
      <protection/>
    </xf>
    <xf numFmtId="182" fontId="19" fillId="0" borderId="0" xfId="61">
      <alignment/>
      <protection/>
    </xf>
    <xf numFmtId="0" fontId="5" fillId="0" borderId="0" xfId="62" applyFont="1" applyFill="1" applyBorder="1" applyAlignment="1">
      <alignment vertical="top" wrapText="1"/>
      <protection/>
    </xf>
    <xf numFmtId="0" fontId="13" fillId="0" borderId="25" xfId="62" applyFont="1" applyFill="1" applyBorder="1" applyAlignment="1">
      <alignment vertical="top" wrapText="1"/>
      <protection/>
    </xf>
    <xf numFmtId="0" fontId="4" fillId="0" borderId="0" xfId="62" applyFont="1" applyFill="1" applyBorder="1" applyAlignment="1">
      <alignment vertical="top" wrapText="1"/>
      <protection/>
    </xf>
    <xf numFmtId="0" fontId="1" fillId="0" borderId="25" xfId="62" applyFont="1" applyFill="1" applyBorder="1" applyAlignment="1">
      <alignment vertical="top" wrapText="1"/>
      <protection/>
    </xf>
    <xf numFmtId="0" fontId="1" fillId="0" borderId="0" xfId="62" applyFont="1" applyFill="1" applyBorder="1" applyAlignment="1">
      <alignment vertical="top" wrapText="1"/>
      <protection/>
    </xf>
    <xf numFmtId="0" fontId="13" fillId="0" borderId="26" xfId="62" applyFont="1" applyFill="1" applyBorder="1" applyAlignment="1">
      <alignment vertical="top" wrapText="1"/>
      <protection/>
    </xf>
    <xf numFmtId="0" fontId="13" fillId="0" borderId="27" xfId="62" applyFont="1" applyFill="1" applyBorder="1" applyAlignment="1">
      <alignment vertical="top" wrapText="1"/>
      <protection/>
    </xf>
    <xf numFmtId="0" fontId="5" fillId="0" borderId="14" xfId="62" applyFont="1" applyFill="1" applyBorder="1" applyAlignment="1">
      <alignment horizontal="center" vertical="top" wrapText="1"/>
      <protection/>
    </xf>
    <xf numFmtId="0" fontId="5" fillId="0" borderId="22" xfId="62" applyFont="1" applyFill="1" applyBorder="1" applyAlignment="1">
      <alignment horizontal="center" vertical="top" wrapText="1"/>
      <protection/>
    </xf>
    <xf numFmtId="0" fontId="5" fillId="0" borderId="0" xfId="62" applyFont="1" applyFill="1" applyBorder="1" applyAlignment="1">
      <alignment horizontal="center" vertical="top" wrapText="1"/>
      <protection/>
    </xf>
    <xf numFmtId="0" fontId="5" fillId="0" borderId="22" xfId="62" applyFont="1" applyFill="1" applyBorder="1" applyAlignment="1">
      <alignment vertical="top" wrapText="1"/>
      <protection/>
    </xf>
    <xf numFmtId="0" fontId="13" fillId="0" borderId="14" xfId="62" applyFont="1" applyFill="1" applyBorder="1" applyAlignment="1">
      <alignment horizontal="center" vertical="top" wrapText="1"/>
      <protection/>
    </xf>
    <xf numFmtId="0" fontId="13" fillId="0" borderId="22" xfId="62" applyFont="1" applyFill="1" applyBorder="1" applyAlignment="1">
      <alignment vertical="top" wrapText="1"/>
      <protection/>
    </xf>
    <xf numFmtId="3" fontId="13" fillId="0" borderId="16" xfId="62" applyNumberFormat="1" applyFont="1" applyFill="1" applyBorder="1" applyAlignment="1">
      <alignment wrapText="1"/>
      <protection/>
    </xf>
    <xf numFmtId="2" fontId="5" fillId="0" borderId="15" xfId="62" applyNumberFormat="1" applyFont="1" applyFill="1" applyBorder="1" applyAlignment="1">
      <alignment vertical="top" wrapText="1"/>
      <protection/>
    </xf>
    <xf numFmtId="3" fontId="5" fillId="0" borderId="15" xfId="62" applyNumberFormat="1" applyFont="1" applyFill="1" applyBorder="1" applyAlignment="1">
      <alignment vertical="top" wrapText="1"/>
      <protection/>
    </xf>
    <xf numFmtId="3" fontId="5" fillId="0" borderId="0" xfId="62" applyNumberFormat="1" applyFont="1" applyFill="1" applyBorder="1" applyAlignment="1">
      <alignment vertical="top" wrapText="1"/>
      <protection/>
    </xf>
    <xf numFmtId="3" fontId="13" fillId="0" borderId="0" xfId="62" applyNumberFormat="1" applyFont="1" applyFill="1" applyBorder="1" applyAlignment="1">
      <alignment vertical="top" wrapText="1"/>
      <protection/>
    </xf>
    <xf numFmtId="0" fontId="13" fillId="0" borderId="24" xfId="62" applyFont="1" applyFill="1" applyBorder="1" applyAlignment="1">
      <alignment vertical="top" wrapText="1"/>
      <protection/>
    </xf>
    <xf numFmtId="0" fontId="5" fillId="0" borderId="26" xfId="62" applyFont="1" applyFill="1" applyBorder="1" applyAlignment="1">
      <alignment vertical="top" wrapText="1"/>
      <protection/>
    </xf>
    <xf numFmtId="0" fontId="13" fillId="0" borderId="27" xfId="62" applyFont="1" applyFill="1" applyBorder="1" applyAlignment="1">
      <alignment wrapText="1"/>
      <protection/>
    </xf>
    <xf numFmtId="3" fontId="5" fillId="0" borderId="0" xfId="62" applyNumberFormat="1" applyFont="1" applyFill="1" applyBorder="1" applyAlignment="1">
      <alignment horizontal="center" vertical="top" wrapText="1"/>
      <protection/>
    </xf>
    <xf numFmtId="0" fontId="5" fillId="0" borderId="28" xfId="62" applyFont="1" applyFill="1" applyBorder="1" applyAlignment="1">
      <alignment vertical="top" wrapText="1"/>
      <protection/>
    </xf>
    <xf numFmtId="0" fontId="5" fillId="0" borderId="28" xfId="62" applyFont="1" applyFill="1" applyBorder="1" applyAlignment="1">
      <alignment horizontal="right" vertical="top" wrapText="1"/>
      <protection/>
    </xf>
    <xf numFmtId="0" fontId="5" fillId="0" borderId="21" xfId="62" applyFont="1" applyFill="1" applyBorder="1" applyAlignment="1">
      <alignment vertical="top" wrapText="1"/>
      <protection/>
    </xf>
    <xf numFmtId="0" fontId="13" fillId="0" borderId="28" xfId="62" applyFont="1" applyFill="1" applyBorder="1" applyAlignment="1">
      <alignment vertical="top" wrapText="1"/>
      <protection/>
    </xf>
    <xf numFmtId="0" fontId="13" fillId="0" borderId="21" xfId="62" applyFont="1" applyFill="1" applyBorder="1" applyAlignment="1">
      <alignment vertical="top" wrapText="1"/>
      <protection/>
    </xf>
    <xf numFmtId="0" fontId="5" fillId="0" borderId="29" xfId="62" applyFont="1" applyFill="1" applyBorder="1" applyAlignment="1">
      <alignment vertical="top" wrapText="1"/>
      <protection/>
    </xf>
    <xf numFmtId="0" fontId="13" fillId="0" borderId="30" xfId="62" applyFont="1" applyFill="1" applyBorder="1" applyAlignment="1">
      <alignment vertical="top" wrapText="1"/>
      <protection/>
    </xf>
    <xf numFmtId="0" fontId="5" fillId="0" borderId="31" xfId="62" applyFont="1" applyFill="1" applyBorder="1" applyAlignment="1">
      <alignment vertical="top" wrapText="1"/>
      <protection/>
    </xf>
    <xf numFmtId="0" fontId="13" fillId="0" borderId="21" xfId="62" applyFont="1" applyFill="1" applyBorder="1" applyAlignment="1">
      <alignment wrapText="1"/>
      <protection/>
    </xf>
    <xf numFmtId="0" fontId="13" fillId="0" borderId="22" xfId="62" applyFont="1" applyFill="1" applyBorder="1" applyAlignment="1">
      <alignment wrapText="1"/>
      <protection/>
    </xf>
    <xf numFmtId="0" fontId="13" fillId="0" borderId="10" xfId="62" applyFont="1" applyFill="1" applyBorder="1" applyAlignment="1">
      <alignment vertical="top" wrapText="1"/>
      <protection/>
    </xf>
    <xf numFmtId="0" fontId="13" fillId="0" borderId="31" xfId="62" applyFont="1" applyFill="1" applyBorder="1" applyAlignment="1">
      <alignment vertical="top" wrapText="1"/>
      <protection/>
    </xf>
    <xf numFmtId="0" fontId="1" fillId="0" borderId="25" xfId="62" applyFont="1" applyFill="1" applyBorder="1" applyAlignment="1">
      <alignment vertical="top" wrapText="1"/>
      <protection/>
    </xf>
    <xf numFmtId="0" fontId="13" fillId="0" borderId="32" xfId="62" applyFont="1" applyFill="1" applyBorder="1" applyAlignment="1">
      <alignment wrapText="1"/>
      <protection/>
    </xf>
    <xf numFmtId="0" fontId="5" fillId="0" borderId="33" xfId="62" applyFont="1" applyFill="1" applyBorder="1" applyAlignment="1">
      <alignment horizontal="center" vertical="top" wrapText="1"/>
      <protection/>
    </xf>
    <xf numFmtId="0" fontId="5" fillId="0" borderId="15" xfId="62" applyFont="1" applyFill="1" applyBorder="1" applyAlignment="1">
      <alignment horizontal="center" vertical="top" wrapText="1"/>
      <protection/>
    </xf>
    <xf numFmtId="0" fontId="5" fillId="0" borderId="15" xfId="62" applyFont="1" applyFill="1" applyBorder="1" applyAlignment="1" quotePrefix="1">
      <alignment horizontal="center" vertical="top" wrapText="1"/>
      <protection/>
    </xf>
    <xf numFmtId="0" fontId="5" fillId="0" borderId="15" xfId="62" applyFont="1" applyFill="1" applyBorder="1" applyAlignment="1">
      <alignment vertical="top" wrapText="1"/>
      <protection/>
    </xf>
    <xf numFmtId="0" fontId="5" fillId="0" borderId="34" xfId="62" applyFont="1" applyFill="1" applyBorder="1" applyAlignment="1">
      <alignment vertical="top" wrapText="1"/>
      <protection/>
    </xf>
    <xf numFmtId="0" fontId="5" fillId="0" borderId="35" xfId="62" applyFont="1" applyFill="1" applyBorder="1" applyAlignment="1">
      <alignment vertical="top" wrapText="1"/>
      <protection/>
    </xf>
    <xf numFmtId="0" fontId="13" fillId="0" borderId="31" xfId="62" applyFont="1" applyFill="1" applyBorder="1" applyAlignment="1">
      <alignment wrapText="1"/>
      <protection/>
    </xf>
    <xf numFmtId="0" fontId="13" fillId="0" borderId="30" xfId="62" applyFont="1" applyFill="1" applyBorder="1" applyAlignment="1">
      <alignment wrapText="1"/>
      <protection/>
    </xf>
    <xf numFmtId="0" fontId="13" fillId="0" borderId="36" xfId="62" applyFont="1" applyFill="1" applyBorder="1" applyAlignment="1">
      <alignment wrapText="1"/>
      <protection/>
    </xf>
    <xf numFmtId="0" fontId="13" fillId="0" borderId="15" xfId="62" applyFont="1" applyFill="1" applyBorder="1" applyAlignment="1">
      <alignment vertical="top" wrapText="1"/>
      <protection/>
    </xf>
    <xf numFmtId="38" fontId="5" fillId="0" borderId="15" xfId="46" applyNumberFormat="1" applyFont="1" applyFill="1" applyBorder="1" applyAlignment="1">
      <alignment vertical="top" wrapText="1"/>
    </xf>
    <xf numFmtId="0" fontId="13" fillId="0" borderId="37" xfId="62" applyFont="1" applyFill="1" applyBorder="1" applyAlignment="1">
      <alignment wrapText="1"/>
      <protection/>
    </xf>
    <xf numFmtId="38" fontId="13" fillId="0" borderId="36" xfId="46" applyNumberFormat="1" applyFont="1" applyFill="1" applyBorder="1" applyAlignment="1">
      <alignment wrapText="1"/>
    </xf>
    <xf numFmtId="179" fontId="13" fillId="0" borderId="36" xfId="62" applyNumberFormat="1" applyFont="1" applyFill="1" applyBorder="1" applyAlignment="1">
      <alignment wrapText="1"/>
      <protection/>
    </xf>
    <xf numFmtId="3" fontId="13" fillId="0" borderId="36" xfId="62" applyNumberFormat="1" applyFont="1" applyFill="1" applyBorder="1" applyAlignment="1">
      <alignment wrapText="1"/>
      <protection/>
    </xf>
    <xf numFmtId="0" fontId="13" fillId="0" borderId="28" xfId="62" applyFont="1" applyFill="1" applyBorder="1" applyAlignment="1">
      <alignment wrapText="1"/>
      <protection/>
    </xf>
    <xf numFmtId="0" fontId="13" fillId="0" borderId="38" xfId="62" applyFont="1" applyFill="1" applyBorder="1" applyAlignment="1">
      <alignment wrapText="1"/>
      <protection/>
    </xf>
    <xf numFmtId="3" fontId="13" fillId="0" borderId="39" xfId="62" applyNumberFormat="1" applyFont="1" applyFill="1" applyBorder="1" applyAlignment="1">
      <alignment wrapText="1"/>
      <protection/>
    </xf>
    <xf numFmtId="0" fontId="5" fillId="0" borderId="40" xfId="62" applyFont="1" applyFill="1" applyBorder="1" applyAlignment="1">
      <alignment vertical="top" wrapText="1"/>
      <protection/>
    </xf>
    <xf numFmtId="3" fontId="5" fillId="0" borderId="41" xfId="62" applyNumberFormat="1" applyFont="1" applyFill="1" applyBorder="1" applyAlignment="1">
      <alignment vertical="top" wrapText="1"/>
      <protection/>
    </xf>
    <xf numFmtId="3" fontId="5" fillId="0" borderId="16" xfId="62" applyNumberFormat="1" applyFont="1" applyFill="1" applyBorder="1" applyAlignment="1">
      <alignment vertical="top" wrapText="1"/>
      <protection/>
    </xf>
    <xf numFmtId="0" fontId="5" fillId="0" borderId="42" xfId="62" applyFont="1" applyFill="1" applyBorder="1" applyAlignment="1">
      <alignment vertical="top" wrapText="1"/>
      <protection/>
    </xf>
    <xf numFmtId="182" fontId="36" fillId="0" borderId="21" xfId="61" applyFont="1" applyBorder="1" applyProtection="1">
      <alignment/>
      <protection locked="0"/>
    </xf>
    <xf numFmtId="182" fontId="35" fillId="0" borderId="0" xfId="61" applyFont="1" applyBorder="1" applyAlignment="1" applyProtection="1">
      <alignment horizontal="center"/>
      <protection locked="0"/>
    </xf>
    <xf numFmtId="182" fontId="36" fillId="0" borderId="21" xfId="61" applyFont="1" applyBorder="1" applyAlignment="1" applyProtection="1">
      <alignment horizontal="center"/>
      <protection locked="0"/>
    </xf>
    <xf numFmtId="182" fontId="22" fillId="0" borderId="21" xfId="61" applyFont="1" applyBorder="1" applyProtection="1">
      <alignment/>
      <protection locked="0"/>
    </xf>
    <xf numFmtId="182" fontId="4" fillId="0" borderId="0" xfId="61" applyFont="1" applyBorder="1" applyAlignment="1">
      <alignment horizontal="center" vertical="center"/>
      <protection/>
    </xf>
    <xf numFmtId="182" fontId="0" fillId="0" borderId="42" xfId="61" applyFont="1" applyBorder="1" applyAlignment="1">
      <alignment horizontal="center"/>
      <protection/>
    </xf>
    <xf numFmtId="182" fontId="0" fillId="0" borderId="43" xfId="61" applyFont="1" applyBorder="1">
      <alignment/>
      <protection/>
    </xf>
    <xf numFmtId="182" fontId="19" fillId="0" borderId="0" xfId="61" applyAlignment="1">
      <alignment vertical="center"/>
      <protection/>
    </xf>
    <xf numFmtId="182" fontId="0" fillId="0" borderId="11" xfId="61" applyFont="1" applyBorder="1" applyAlignment="1">
      <alignment horizontal="center"/>
      <protection/>
    </xf>
    <xf numFmtId="182" fontId="0" fillId="0" borderId="44" xfId="61" applyFont="1" applyBorder="1">
      <alignment/>
      <protection/>
    </xf>
    <xf numFmtId="182" fontId="1" fillId="0" borderId="0" xfId="61" applyFont="1">
      <alignment/>
      <protection/>
    </xf>
    <xf numFmtId="0" fontId="44" fillId="0" borderId="0" xfId="0" applyFont="1" applyAlignment="1">
      <alignment/>
    </xf>
    <xf numFmtId="0" fontId="44" fillId="34" borderId="15" xfId="0" applyFont="1" applyFill="1" applyBorder="1" applyAlignment="1">
      <alignment/>
    </xf>
    <xf numFmtId="0" fontId="43" fillId="34" borderId="15" xfId="0" applyFont="1" applyFill="1" applyBorder="1" applyAlignment="1">
      <alignment/>
    </xf>
    <xf numFmtId="9" fontId="44" fillId="34" borderId="15" xfId="69" applyFont="1" applyFill="1" applyBorder="1" applyAlignment="1">
      <alignment/>
    </xf>
    <xf numFmtId="0" fontId="45" fillId="0" borderId="0" xfId="0" applyFont="1" applyAlignment="1">
      <alignment/>
    </xf>
    <xf numFmtId="182" fontId="19" fillId="0" borderId="0" xfId="60">
      <alignment/>
      <protection/>
    </xf>
    <xf numFmtId="182" fontId="5" fillId="35" borderId="17" xfId="60" applyFont="1" applyFill="1" applyBorder="1" applyAlignment="1">
      <alignment vertical="top" wrapText="1"/>
      <protection/>
    </xf>
    <xf numFmtId="182" fontId="5" fillId="35" borderId="15" xfId="60" applyFont="1" applyFill="1" applyBorder="1" applyAlignment="1">
      <alignment vertical="top" wrapText="1"/>
      <protection/>
    </xf>
    <xf numFmtId="3" fontId="5" fillId="35" borderId="45" xfId="60" applyNumberFormat="1" applyFont="1" applyFill="1" applyBorder="1" applyAlignment="1">
      <alignment vertical="top" wrapText="1"/>
      <protection/>
    </xf>
    <xf numFmtId="3" fontId="5" fillId="35" borderId="46" xfId="60" applyNumberFormat="1" applyFont="1" applyFill="1" applyBorder="1" applyAlignment="1">
      <alignment vertical="top" wrapText="1"/>
      <protection/>
    </xf>
    <xf numFmtId="3" fontId="5" fillId="35" borderId="41" xfId="60" applyNumberFormat="1" applyFont="1" applyFill="1" applyBorder="1" applyAlignment="1">
      <alignment vertical="top" wrapText="1"/>
      <protection/>
    </xf>
    <xf numFmtId="3" fontId="5" fillId="35" borderId="15" xfId="60" applyNumberFormat="1" applyFont="1" applyFill="1" applyBorder="1" applyAlignment="1">
      <alignment vertical="top" wrapText="1"/>
      <protection/>
    </xf>
    <xf numFmtId="3" fontId="5" fillId="35" borderId="47" xfId="60" applyNumberFormat="1" applyFont="1" applyFill="1" applyBorder="1" applyAlignment="1">
      <alignment vertical="top" wrapText="1"/>
      <protection/>
    </xf>
    <xf numFmtId="3" fontId="5" fillId="35" borderId="15" xfId="60" applyNumberFormat="1" applyFont="1" applyFill="1" applyBorder="1" applyAlignment="1" applyProtection="1">
      <alignment vertical="top" wrapText="1"/>
      <protection/>
    </xf>
    <xf numFmtId="0" fontId="13" fillId="36" borderId="48" xfId="62" applyFont="1" applyFill="1" applyBorder="1" applyAlignment="1">
      <alignment horizontal="center" vertical="top" wrapText="1"/>
      <protection/>
    </xf>
    <xf numFmtId="0" fontId="13" fillId="36" borderId="38" xfId="62" applyFont="1" applyFill="1" applyBorder="1" applyAlignment="1">
      <alignment vertical="top" wrapText="1"/>
      <protection/>
    </xf>
    <xf numFmtId="0" fontId="13" fillId="0" borderId="0" xfId="62" applyFont="1" applyFill="1" applyBorder="1" applyAlignment="1">
      <alignment horizontal="center" vertical="top" wrapText="1"/>
      <protection/>
    </xf>
    <xf numFmtId="3" fontId="13" fillId="0" borderId="0" xfId="62" applyNumberFormat="1" applyFont="1" applyFill="1" applyBorder="1" applyAlignment="1">
      <alignment horizontal="center" vertical="top" wrapText="1"/>
      <protection/>
    </xf>
    <xf numFmtId="182" fontId="5" fillId="35" borderId="32" xfId="60" applyFont="1" applyFill="1" applyBorder="1" applyAlignment="1">
      <alignment horizontal="center" vertical="top" wrapText="1"/>
      <protection/>
    </xf>
    <xf numFmtId="182" fontId="5" fillId="35" borderId="49" xfId="60" applyFont="1" applyFill="1" applyBorder="1" applyAlignment="1">
      <alignment horizontal="center" vertical="top" wrapText="1"/>
      <protection/>
    </xf>
    <xf numFmtId="182" fontId="5" fillId="35" borderId="16" xfId="60" applyFont="1" applyFill="1" applyBorder="1" applyAlignment="1" quotePrefix="1">
      <alignment horizontal="center" vertical="top" wrapText="1"/>
      <protection/>
    </xf>
    <xf numFmtId="182" fontId="5" fillId="35" borderId="15" xfId="60" applyFont="1" applyFill="1" applyBorder="1" applyAlignment="1">
      <alignment horizontal="center" vertical="top" wrapText="1"/>
      <protection/>
    </xf>
    <xf numFmtId="182" fontId="5" fillId="35" borderId="42" xfId="60" applyFont="1" applyFill="1" applyBorder="1" applyAlignment="1">
      <alignment vertical="top" wrapText="1"/>
      <protection/>
    </xf>
    <xf numFmtId="182" fontId="5" fillId="35" borderId="41" xfId="60" applyFont="1" applyFill="1" applyBorder="1" applyAlignment="1">
      <alignment vertical="top" wrapText="1"/>
      <protection/>
    </xf>
    <xf numFmtId="3" fontId="13" fillId="0" borderId="15" xfId="44" applyNumberFormat="1" applyFont="1" applyFill="1" applyBorder="1" applyAlignment="1">
      <alignment/>
    </xf>
    <xf numFmtId="182" fontId="5" fillId="35" borderId="11" xfId="60" applyFont="1" applyFill="1" applyBorder="1" applyAlignment="1">
      <alignment vertical="top" wrapText="1"/>
      <protection/>
    </xf>
    <xf numFmtId="182" fontId="5" fillId="35" borderId="50" xfId="60" applyFont="1" applyFill="1" applyBorder="1" applyAlignment="1">
      <alignment vertical="top" wrapText="1"/>
      <protection/>
    </xf>
    <xf numFmtId="182" fontId="21" fillId="35" borderId="49" xfId="60" applyFont="1" applyFill="1" applyBorder="1" applyAlignment="1">
      <alignment horizontal="center" vertical="top" wrapText="1"/>
      <protection/>
    </xf>
    <xf numFmtId="182" fontId="5" fillId="35" borderId="15" xfId="60" applyFont="1" applyFill="1" applyBorder="1" applyAlignment="1" quotePrefix="1">
      <alignment horizontal="center" vertical="top" wrapText="1"/>
      <protection/>
    </xf>
    <xf numFmtId="182" fontId="5" fillId="35" borderId="36" xfId="60" applyFont="1" applyFill="1" applyBorder="1" applyAlignment="1">
      <alignment vertical="top" wrapText="1"/>
      <protection/>
    </xf>
    <xf numFmtId="182" fontId="5" fillId="35" borderId="16" xfId="60" applyFont="1" applyFill="1" applyBorder="1" applyAlignment="1">
      <alignment horizontal="center" vertical="top" wrapText="1"/>
      <protection/>
    </xf>
    <xf numFmtId="182" fontId="13" fillId="35" borderId="51" xfId="60" applyFont="1" applyFill="1" applyBorder="1" applyAlignment="1">
      <alignment vertical="top" wrapText="1"/>
      <protection/>
    </xf>
    <xf numFmtId="182" fontId="13" fillId="35" borderId="49" xfId="60" applyFont="1" applyFill="1" applyBorder="1" applyAlignment="1">
      <alignment wrapText="1"/>
      <protection/>
    </xf>
    <xf numFmtId="0" fontId="5" fillId="35" borderId="52" xfId="60" applyNumberFormat="1" applyFont="1" applyFill="1" applyBorder="1" applyAlignment="1" quotePrefix="1">
      <alignment horizontal="center" vertical="top" wrapText="1"/>
      <protection/>
    </xf>
    <xf numFmtId="0" fontId="5" fillId="35" borderId="49" xfId="60" applyNumberFormat="1" applyFont="1" applyFill="1" applyBorder="1" applyAlignment="1" quotePrefix="1">
      <alignment horizontal="center" vertical="top" wrapText="1"/>
      <protection/>
    </xf>
    <xf numFmtId="182" fontId="5" fillId="35" borderId="34" xfId="60" applyFont="1" applyFill="1" applyBorder="1" applyAlignment="1">
      <alignment vertical="top" wrapText="1"/>
      <protection/>
    </xf>
    <xf numFmtId="182" fontId="5" fillId="35" borderId="53" xfId="60" applyFont="1" applyFill="1" applyBorder="1" applyAlignment="1">
      <alignment vertical="top" wrapText="1"/>
      <protection/>
    </xf>
    <xf numFmtId="3" fontId="13" fillId="0" borderId="15" xfId="62" applyNumberFormat="1" applyFont="1" applyFill="1" applyBorder="1" applyAlignment="1">
      <alignment vertical="top" wrapText="1"/>
      <protection/>
    </xf>
    <xf numFmtId="0" fontId="13" fillId="0" borderId="33" xfId="62" applyFont="1" applyFill="1" applyBorder="1" applyAlignment="1">
      <alignment horizontal="center" vertical="top" wrapText="1"/>
      <protection/>
    </xf>
    <xf numFmtId="0" fontId="13" fillId="0" borderId="54" xfId="62" applyFont="1" applyFill="1" applyBorder="1" applyAlignment="1">
      <alignment vertical="top" wrapText="1"/>
      <protection/>
    </xf>
    <xf numFmtId="0" fontId="5" fillId="37" borderId="15" xfId="62" applyFont="1" applyFill="1" applyBorder="1" applyAlignment="1">
      <alignment horizontal="center" vertical="top" wrapText="1"/>
      <protection/>
    </xf>
    <xf numFmtId="0" fontId="5" fillId="37" borderId="15" xfId="62" applyFont="1" applyFill="1" applyBorder="1" applyAlignment="1">
      <alignment vertical="top" wrapText="1"/>
      <protection/>
    </xf>
    <xf numFmtId="3" fontId="13" fillId="0" borderId="55" xfId="46" applyNumberFormat="1" applyFont="1" applyFill="1" applyBorder="1" applyAlignment="1">
      <alignment wrapText="1"/>
    </xf>
    <xf numFmtId="0" fontId="47" fillId="0" borderId="0" xfId="0" applyFont="1" applyBorder="1" applyAlignment="1">
      <alignment/>
    </xf>
    <xf numFmtId="0" fontId="48" fillId="0" borderId="0" xfId="0" applyFont="1" applyAlignment="1">
      <alignment/>
    </xf>
    <xf numFmtId="0" fontId="8" fillId="34" borderId="37" xfId="0" applyFont="1" applyFill="1" applyBorder="1" applyAlignment="1">
      <alignment/>
    </xf>
    <xf numFmtId="0" fontId="7" fillId="34" borderId="56" xfId="0" applyNumberFormat="1" applyFont="1" applyFill="1" applyBorder="1" applyAlignment="1">
      <alignment wrapText="1"/>
    </xf>
    <xf numFmtId="0" fontId="7" fillId="34" borderId="56" xfId="0" applyNumberFormat="1" applyFont="1" applyFill="1" applyBorder="1" applyAlignment="1">
      <alignment horizontal="center" wrapText="1"/>
    </xf>
    <xf numFmtId="0" fontId="7" fillId="34" borderId="55" xfId="0" applyNumberFormat="1" applyFont="1" applyFill="1" applyBorder="1" applyAlignment="1">
      <alignment horizontal="center" wrapText="1"/>
    </xf>
    <xf numFmtId="0" fontId="7" fillId="34" borderId="57" xfId="0" applyNumberFormat="1" applyFont="1" applyFill="1" applyBorder="1" applyAlignment="1">
      <alignment horizontal="center" wrapText="1"/>
    </xf>
    <xf numFmtId="38" fontId="23" fillId="38" borderId="0" xfId="45" applyNumberFormat="1" applyFont="1" applyFill="1" applyBorder="1" applyAlignment="1" applyProtection="1">
      <alignment/>
      <protection locked="0"/>
    </xf>
    <xf numFmtId="38" fontId="23" fillId="38" borderId="21" xfId="45" applyNumberFormat="1" applyFont="1" applyFill="1" applyBorder="1" applyAlignment="1" applyProtection="1">
      <alignment horizontal="center"/>
      <protection locked="0"/>
    </xf>
    <xf numFmtId="38" fontId="22" fillId="38" borderId="0" xfId="45" applyNumberFormat="1" applyFont="1" applyFill="1" applyBorder="1" applyAlignment="1" applyProtection="1">
      <alignment/>
      <protection locked="0"/>
    </xf>
    <xf numFmtId="38" fontId="22" fillId="38" borderId="21" xfId="45" applyNumberFormat="1" applyFont="1" applyFill="1" applyBorder="1" applyAlignment="1" applyProtection="1">
      <alignment horizontal="center"/>
      <protection locked="0"/>
    </xf>
    <xf numFmtId="38" fontId="22" fillId="38" borderId="21" xfId="45" applyNumberFormat="1" applyFont="1" applyFill="1" applyBorder="1" applyAlignment="1" applyProtection="1">
      <alignment/>
      <protection locked="0"/>
    </xf>
    <xf numFmtId="38" fontId="22" fillId="38" borderId="22" xfId="45" applyNumberFormat="1" applyFont="1" applyFill="1" applyBorder="1" applyAlignment="1" applyProtection="1">
      <alignment horizontal="center"/>
      <protection locked="0"/>
    </xf>
    <xf numFmtId="38" fontId="22" fillId="38" borderId="22" xfId="45" applyNumberFormat="1" applyFont="1" applyFill="1" applyBorder="1" applyAlignment="1" applyProtection="1">
      <alignment/>
      <protection locked="0"/>
    </xf>
    <xf numFmtId="38" fontId="23" fillId="38" borderId="22" xfId="45" applyNumberFormat="1" applyFont="1" applyFill="1" applyBorder="1" applyAlignment="1" applyProtection="1">
      <alignment horizontal="center"/>
      <protection locked="0"/>
    </xf>
    <xf numFmtId="38" fontId="23" fillId="38" borderId="22" xfId="45" applyNumberFormat="1" applyFont="1" applyFill="1" applyBorder="1" applyAlignment="1" applyProtection="1">
      <alignment/>
      <protection locked="0"/>
    </xf>
    <xf numFmtId="38" fontId="23" fillId="38" borderId="21" xfId="45" applyNumberFormat="1" applyFont="1" applyFill="1" applyBorder="1" applyAlignment="1" applyProtection="1">
      <alignment/>
      <protection locked="0"/>
    </xf>
    <xf numFmtId="38" fontId="23" fillId="38" borderId="21" xfId="45" applyNumberFormat="1" applyFont="1" applyFill="1" applyBorder="1" applyAlignment="1" applyProtection="1">
      <alignment horizontal="center" vertical="center" wrapText="1"/>
      <protection locked="0"/>
    </xf>
    <xf numFmtId="38" fontId="23" fillId="38" borderId="22" xfId="45" applyNumberFormat="1" applyFont="1" applyFill="1" applyBorder="1" applyAlignment="1" applyProtection="1">
      <alignment horizontal="center" vertical="center" wrapText="1"/>
      <protection locked="0"/>
    </xf>
    <xf numFmtId="38" fontId="22" fillId="38" borderId="21" xfId="45" applyNumberFormat="1" applyFont="1" applyFill="1" applyBorder="1" applyAlignment="1" applyProtection="1">
      <alignment horizontal="center" vertical="center" wrapText="1"/>
      <protection locked="0"/>
    </xf>
    <xf numFmtId="38" fontId="22" fillId="38" borderId="22" xfId="45" applyNumberFormat="1" applyFont="1" applyFill="1" applyBorder="1" applyAlignment="1" applyProtection="1">
      <alignment horizontal="center" vertical="center" wrapText="1"/>
      <protection locked="0"/>
    </xf>
    <xf numFmtId="0" fontId="0" fillId="0" borderId="0" xfId="0" applyNumberFormat="1" applyAlignment="1">
      <alignment/>
    </xf>
    <xf numFmtId="38" fontId="22" fillId="0" borderId="0" xfId="45" applyNumberFormat="1" applyFont="1" applyAlignment="1" applyProtection="1">
      <alignment/>
      <protection/>
    </xf>
    <xf numFmtId="38" fontId="23" fillId="0" borderId="0" xfId="45" applyNumberFormat="1" applyFont="1" applyAlignment="1" applyProtection="1">
      <alignment/>
      <protection/>
    </xf>
    <xf numFmtId="38" fontId="22" fillId="0" borderId="0" xfId="45" applyNumberFormat="1" applyFont="1" applyAlignment="1" applyProtection="1">
      <alignment/>
      <protection/>
    </xf>
    <xf numFmtId="38" fontId="23" fillId="0" borderId="0" xfId="45" applyNumberFormat="1" applyFont="1" applyAlignment="1" applyProtection="1">
      <alignment horizontal="center"/>
      <protection/>
    </xf>
    <xf numFmtId="38" fontId="22" fillId="0" borderId="0" xfId="45" applyNumberFormat="1" applyFont="1" applyBorder="1" applyAlignment="1" applyProtection="1">
      <alignment/>
      <protection/>
    </xf>
    <xf numFmtId="38" fontId="22" fillId="0" borderId="0" xfId="45" applyNumberFormat="1" applyFont="1" applyAlignment="1" applyProtection="1">
      <alignment horizontal="left"/>
      <protection/>
    </xf>
    <xf numFmtId="38" fontId="23" fillId="0" borderId="0" xfId="45" applyNumberFormat="1" applyFont="1" applyBorder="1" applyAlignment="1" applyProtection="1">
      <alignment/>
      <protection/>
    </xf>
    <xf numFmtId="38" fontId="23" fillId="0" borderId="0" xfId="45" applyNumberFormat="1" applyFont="1" applyBorder="1" applyAlignment="1" applyProtection="1">
      <alignment horizontal="center" vertical="center"/>
      <protection/>
    </xf>
    <xf numFmtId="38" fontId="22" fillId="0" borderId="0" xfId="45" applyNumberFormat="1" applyFont="1" applyAlignment="1" applyProtection="1">
      <alignment horizontal="center" vertical="center"/>
      <protection/>
    </xf>
    <xf numFmtId="38" fontId="23" fillId="0" borderId="0" xfId="45" applyNumberFormat="1" applyFont="1" applyBorder="1" applyAlignment="1" applyProtection="1">
      <alignment horizontal="right"/>
      <protection/>
    </xf>
    <xf numFmtId="38" fontId="22" fillId="0" borderId="0" xfId="45" applyNumberFormat="1" applyFont="1" applyBorder="1" applyAlignment="1" applyProtection="1">
      <alignment horizontal="center" vertical="center"/>
      <protection/>
    </xf>
    <xf numFmtId="38" fontId="22" fillId="0" borderId="0" xfId="45" applyNumberFormat="1" applyFont="1" applyBorder="1" applyAlignment="1" applyProtection="1">
      <alignment/>
      <protection/>
    </xf>
    <xf numFmtId="38" fontId="23" fillId="0" borderId="17" xfId="45" applyNumberFormat="1" applyFont="1" applyBorder="1" applyAlignment="1" applyProtection="1">
      <alignment horizontal="center" vertical="center"/>
      <protection/>
    </xf>
    <xf numFmtId="38" fontId="23" fillId="0" borderId="34" xfId="45" applyNumberFormat="1" applyFont="1" applyBorder="1" applyAlignment="1" applyProtection="1">
      <alignment/>
      <protection/>
    </xf>
    <xf numFmtId="38" fontId="22" fillId="0" borderId="0" xfId="45" applyNumberFormat="1" applyFont="1" applyBorder="1" applyAlignment="1" applyProtection="1">
      <alignment horizontal="center"/>
      <protection/>
    </xf>
    <xf numFmtId="38" fontId="22" fillId="0" borderId="34" xfId="45" applyNumberFormat="1" applyFont="1" applyBorder="1" applyAlignment="1" applyProtection="1">
      <alignment horizontal="center"/>
      <protection/>
    </xf>
    <xf numFmtId="38" fontId="23" fillId="0" borderId="0" xfId="45" applyNumberFormat="1" applyFont="1" applyBorder="1" applyAlignment="1" applyProtection="1">
      <alignment horizontal="center"/>
      <protection/>
    </xf>
    <xf numFmtId="38" fontId="22" fillId="0" borderId="12" xfId="45" applyNumberFormat="1" applyFont="1" applyBorder="1" applyAlignment="1" applyProtection="1">
      <alignment horizontal="center"/>
      <protection/>
    </xf>
    <xf numFmtId="38" fontId="22" fillId="0" borderId="21" xfId="45" applyNumberFormat="1" applyFont="1" applyBorder="1" applyAlignment="1" applyProtection="1">
      <alignment horizontal="center"/>
      <protection/>
    </xf>
    <xf numFmtId="38" fontId="23" fillId="34" borderId="0" xfId="45" applyNumberFormat="1" applyFont="1" applyFill="1" applyBorder="1" applyAlignment="1" applyProtection="1">
      <alignment horizontal="center"/>
      <protection/>
    </xf>
    <xf numFmtId="38" fontId="23" fillId="0" borderId="21" xfId="45" applyNumberFormat="1" applyFont="1" applyBorder="1" applyAlignment="1" applyProtection="1">
      <alignment horizontal="center"/>
      <protection/>
    </xf>
    <xf numFmtId="38" fontId="24" fillId="34" borderId="21" xfId="45" applyNumberFormat="1" applyFont="1" applyFill="1" applyBorder="1" applyAlignment="1" applyProtection="1">
      <alignment horizontal="center"/>
      <protection/>
    </xf>
    <xf numFmtId="38" fontId="23" fillId="34" borderId="0" xfId="45" applyNumberFormat="1" applyFont="1" applyFill="1" applyAlignment="1" applyProtection="1">
      <alignment horizontal="center"/>
      <protection/>
    </xf>
    <xf numFmtId="38" fontId="23" fillId="34" borderId="21" xfId="45" applyNumberFormat="1" applyFont="1" applyFill="1" applyBorder="1" applyAlignment="1" applyProtection="1">
      <alignment horizontal="center"/>
      <protection/>
    </xf>
    <xf numFmtId="38" fontId="22" fillId="0" borderId="0" xfId="45" applyNumberFormat="1" applyFont="1" applyAlignment="1" applyProtection="1">
      <alignment horizontal="center"/>
      <protection/>
    </xf>
    <xf numFmtId="38" fontId="22" fillId="0" borderId="22" xfId="45" applyNumberFormat="1" applyFont="1" applyBorder="1" applyAlignment="1" applyProtection="1">
      <alignment horizontal="center" vertical="center"/>
      <protection/>
    </xf>
    <xf numFmtId="38" fontId="23" fillId="0" borderId="22" xfId="45" applyNumberFormat="1" applyFont="1" applyBorder="1" applyAlignment="1" applyProtection="1">
      <alignment horizontal="center" vertical="center"/>
      <protection/>
    </xf>
    <xf numFmtId="38" fontId="25" fillId="0" borderId="22" xfId="45" applyNumberFormat="1" applyFont="1" applyBorder="1" applyAlignment="1" applyProtection="1">
      <alignment horizontal="center" vertical="center"/>
      <protection/>
    </xf>
    <xf numFmtId="182" fontId="22" fillId="0" borderId="0" xfId="61" applyFont="1" applyBorder="1" applyAlignment="1" applyProtection="1">
      <alignment horizontal="center" vertical="center"/>
      <protection/>
    </xf>
    <xf numFmtId="38" fontId="26" fillId="34" borderId="22" xfId="45" applyNumberFormat="1" applyFont="1" applyFill="1" applyBorder="1" applyAlignment="1" applyProtection="1">
      <alignment horizontal="center" vertical="center"/>
      <protection/>
    </xf>
    <xf numFmtId="38" fontId="23" fillId="0" borderId="22" xfId="45" applyNumberFormat="1" applyFont="1" applyBorder="1" applyAlignment="1" applyProtection="1">
      <alignment horizontal="center" vertical="center" wrapText="1"/>
      <protection/>
    </xf>
    <xf numFmtId="38" fontId="22" fillId="0" borderId="21" xfId="45" applyNumberFormat="1" applyFont="1" applyBorder="1" applyAlignment="1" applyProtection="1">
      <alignment horizontal="center" vertical="center"/>
      <protection/>
    </xf>
    <xf numFmtId="38" fontId="22" fillId="0" borderId="34" xfId="45" applyNumberFormat="1" applyFont="1" applyBorder="1" applyAlignment="1" applyProtection="1">
      <alignment/>
      <protection/>
    </xf>
    <xf numFmtId="38" fontId="25" fillId="0" borderId="0" xfId="45" applyNumberFormat="1" applyFont="1" applyBorder="1" applyAlignment="1" applyProtection="1">
      <alignment/>
      <protection/>
    </xf>
    <xf numFmtId="38" fontId="27" fillId="0" borderId="0" xfId="45" applyNumberFormat="1" applyFont="1" applyBorder="1" applyAlignment="1" applyProtection="1" quotePrefix="1">
      <alignment/>
      <protection/>
    </xf>
    <xf numFmtId="38" fontId="26" fillId="34" borderId="0" xfId="45" applyNumberFormat="1" applyFont="1" applyFill="1" applyBorder="1" applyAlignment="1" applyProtection="1">
      <alignment/>
      <protection/>
    </xf>
    <xf numFmtId="38" fontId="23" fillId="0" borderId="0" xfId="45" applyNumberFormat="1" applyFont="1" applyBorder="1" applyAlignment="1" applyProtection="1">
      <alignment horizontal="center" wrapText="1"/>
      <protection/>
    </xf>
    <xf numFmtId="38" fontId="22" fillId="0" borderId="54" xfId="45" applyNumberFormat="1" applyFont="1" applyBorder="1" applyAlignment="1" applyProtection="1">
      <alignment/>
      <protection/>
    </xf>
    <xf numFmtId="38" fontId="23" fillId="0" borderId="34" xfId="45" applyNumberFormat="1" applyFont="1" applyBorder="1" applyAlignment="1" applyProtection="1">
      <alignment horizontal="center"/>
      <protection/>
    </xf>
    <xf numFmtId="38" fontId="23" fillId="34" borderId="21" xfId="45" applyNumberFormat="1" applyFont="1" applyFill="1" applyBorder="1" applyAlignment="1" applyProtection="1">
      <alignment/>
      <protection/>
    </xf>
    <xf numFmtId="38" fontId="22" fillId="34" borderId="54" xfId="45" applyNumberFormat="1" applyFont="1" applyFill="1" applyBorder="1" applyAlignment="1" applyProtection="1">
      <alignment/>
      <protection/>
    </xf>
    <xf numFmtId="189" fontId="22" fillId="0" borderId="0" xfId="45" applyNumberFormat="1" applyFont="1" applyBorder="1" applyAlignment="1" applyProtection="1">
      <alignment/>
      <protection/>
    </xf>
    <xf numFmtId="38" fontId="22" fillId="34" borderId="21" xfId="45" applyNumberFormat="1" applyFont="1" applyFill="1" applyBorder="1" applyAlignment="1" applyProtection="1">
      <alignment/>
      <protection/>
    </xf>
    <xf numFmtId="38" fontId="23" fillId="0" borderId="0" xfId="45" applyNumberFormat="1" applyFont="1" applyBorder="1" applyAlignment="1" applyProtection="1">
      <alignment/>
      <protection/>
    </xf>
    <xf numFmtId="38" fontId="23" fillId="34" borderId="54" xfId="45" applyNumberFormat="1" applyFont="1" applyFill="1" applyBorder="1" applyAlignment="1" applyProtection="1">
      <alignment/>
      <protection/>
    </xf>
    <xf numFmtId="38" fontId="25" fillId="0" borderId="0" xfId="45" applyNumberFormat="1" applyFont="1" applyBorder="1" applyAlignment="1" applyProtection="1">
      <alignment/>
      <protection/>
    </xf>
    <xf numFmtId="38" fontId="25" fillId="0" borderId="0" xfId="45" applyNumberFormat="1" applyFont="1" applyBorder="1" applyAlignment="1" applyProtection="1">
      <alignment horizontal="center"/>
      <protection/>
    </xf>
    <xf numFmtId="38" fontId="23" fillId="34" borderId="0" xfId="45" applyNumberFormat="1" applyFont="1" applyFill="1" applyBorder="1" applyAlignment="1" applyProtection="1">
      <alignment/>
      <protection/>
    </xf>
    <xf numFmtId="38" fontId="23" fillId="34" borderId="34" xfId="45" applyNumberFormat="1" applyFont="1" applyFill="1" applyBorder="1" applyAlignment="1" applyProtection="1">
      <alignment horizontal="center"/>
      <protection/>
    </xf>
    <xf numFmtId="38" fontId="23" fillId="34" borderId="0" xfId="45" applyNumberFormat="1" applyFont="1" applyFill="1" applyBorder="1" applyAlignment="1" applyProtection="1">
      <alignment/>
      <protection/>
    </xf>
    <xf numFmtId="38" fontId="23" fillId="34" borderId="22" xfId="45" applyNumberFormat="1" applyFont="1" applyFill="1" applyBorder="1" applyAlignment="1" applyProtection="1">
      <alignment/>
      <protection/>
    </xf>
    <xf numFmtId="38" fontId="23" fillId="0" borderId="0" xfId="45" applyNumberFormat="1" applyFont="1" applyFill="1" applyAlignment="1" applyProtection="1">
      <alignment/>
      <protection/>
    </xf>
    <xf numFmtId="38" fontId="22" fillId="34" borderId="0" xfId="45" applyNumberFormat="1" applyFont="1" applyFill="1" applyBorder="1" applyAlignment="1" applyProtection="1">
      <alignment/>
      <protection/>
    </xf>
    <xf numFmtId="38" fontId="22" fillId="34" borderId="34" xfId="45" applyNumberFormat="1" applyFont="1" applyFill="1" applyBorder="1" applyAlignment="1" applyProtection="1">
      <alignment horizontal="center"/>
      <protection/>
    </xf>
    <xf numFmtId="38" fontId="22" fillId="34" borderId="0" xfId="45" applyNumberFormat="1" applyFont="1" applyFill="1" applyBorder="1" applyAlignment="1" applyProtection="1">
      <alignment/>
      <protection/>
    </xf>
    <xf numFmtId="38" fontId="23" fillId="34" borderId="21" xfId="45" applyNumberFormat="1" applyFont="1" applyFill="1" applyBorder="1" applyAlignment="1" applyProtection="1">
      <alignment horizontal="centerContinuous"/>
      <protection/>
    </xf>
    <xf numFmtId="38" fontId="22" fillId="0" borderId="0" xfId="45" applyNumberFormat="1" applyFont="1" applyFill="1" applyAlignment="1" applyProtection="1">
      <alignment/>
      <protection/>
    </xf>
    <xf numFmtId="182" fontId="23" fillId="0" borderId="0" xfId="61" applyFont="1" applyBorder="1" applyAlignment="1" applyProtection="1">
      <alignment horizontal="center" vertical="center"/>
      <protection/>
    </xf>
    <xf numFmtId="38" fontId="22" fillId="0" borderId="12" xfId="45" applyNumberFormat="1" applyFont="1" applyBorder="1" applyAlignment="1" applyProtection="1">
      <alignment/>
      <protection/>
    </xf>
    <xf numFmtId="38" fontId="22" fillId="0" borderId="21" xfId="45" applyNumberFormat="1" applyFont="1" applyBorder="1" applyAlignment="1" applyProtection="1">
      <alignment/>
      <protection/>
    </xf>
    <xf numFmtId="38" fontId="22" fillId="0" borderId="21" xfId="45" applyNumberFormat="1" applyFont="1" applyBorder="1" applyAlignment="1" applyProtection="1">
      <alignment/>
      <protection/>
    </xf>
    <xf numFmtId="38" fontId="25" fillId="0" borderId="22" xfId="45" applyNumberFormat="1" applyFont="1" applyBorder="1" applyAlignment="1" applyProtection="1">
      <alignment/>
      <protection/>
    </xf>
    <xf numFmtId="38" fontId="23" fillId="0" borderId="22" xfId="45" applyNumberFormat="1" applyFont="1" applyBorder="1" applyAlignment="1" applyProtection="1">
      <alignment vertical="center"/>
      <protection/>
    </xf>
    <xf numFmtId="38" fontId="22" fillId="0" borderId="22" xfId="45" applyNumberFormat="1" applyFont="1" applyBorder="1" applyAlignment="1" applyProtection="1">
      <alignment vertical="center"/>
      <protection/>
    </xf>
    <xf numFmtId="38" fontId="23" fillId="34" borderId="22" xfId="45" applyNumberFormat="1" applyFont="1" applyFill="1" applyBorder="1" applyAlignment="1" applyProtection="1">
      <alignment vertical="center"/>
      <protection/>
    </xf>
    <xf numFmtId="38" fontId="22" fillId="0" borderId="22" xfId="45" applyNumberFormat="1" applyFont="1" applyBorder="1" applyAlignment="1" applyProtection="1">
      <alignment/>
      <protection/>
    </xf>
    <xf numFmtId="38" fontId="23" fillId="0" borderId="22" xfId="45" applyNumberFormat="1" applyFont="1" applyBorder="1" applyAlignment="1" applyProtection="1">
      <alignment/>
      <protection/>
    </xf>
    <xf numFmtId="38" fontId="25" fillId="0" borderId="0" xfId="45" applyNumberFormat="1" applyFont="1" applyFill="1" applyAlignment="1" applyProtection="1">
      <alignment/>
      <protection/>
    </xf>
    <xf numFmtId="38" fontId="23" fillId="0" borderId="34" xfId="45" applyNumberFormat="1" applyFont="1" applyBorder="1" applyAlignment="1" applyProtection="1">
      <alignment horizontal="centerContinuous" vertical="center"/>
      <protection/>
    </xf>
    <xf numFmtId="38" fontId="25" fillId="0" borderId="0" xfId="45" applyNumberFormat="1" applyFont="1" applyBorder="1" applyAlignment="1" applyProtection="1">
      <alignment horizontal="centerContinuous"/>
      <protection/>
    </xf>
    <xf numFmtId="38" fontId="26" fillId="34" borderId="0" xfId="45" applyNumberFormat="1" applyFont="1" applyFill="1" applyBorder="1" applyAlignment="1" applyProtection="1">
      <alignment horizontal="centerContinuous"/>
      <protection/>
    </xf>
    <xf numFmtId="38" fontId="22" fillId="0" borderId="0" xfId="45" applyNumberFormat="1" applyFont="1" applyBorder="1" applyAlignment="1" applyProtection="1">
      <alignment horizontal="center" vertical="center" wrapText="1"/>
      <protection/>
    </xf>
    <xf numFmtId="38" fontId="25" fillId="38" borderId="0" xfId="45" applyNumberFormat="1" applyFont="1" applyFill="1" applyBorder="1" applyAlignment="1" applyProtection="1">
      <alignment horizontal="centerContinuous"/>
      <protection/>
    </xf>
    <xf numFmtId="38" fontId="26" fillId="0" borderId="0" xfId="45" applyNumberFormat="1" applyFont="1" applyBorder="1" applyAlignment="1" applyProtection="1">
      <alignment horizontal="centerContinuous"/>
      <protection/>
    </xf>
    <xf numFmtId="38" fontId="26" fillId="34" borderId="54" xfId="45" applyNumberFormat="1" applyFont="1" applyFill="1" applyBorder="1" applyAlignment="1" applyProtection="1">
      <alignment horizontal="centerContinuous"/>
      <protection/>
    </xf>
    <xf numFmtId="189" fontId="23" fillId="0" borderId="0" xfId="45" applyNumberFormat="1" applyFont="1" applyBorder="1" applyAlignment="1" applyProtection="1">
      <alignment/>
      <protection/>
    </xf>
    <xf numFmtId="189" fontId="22" fillId="0" borderId="0" xfId="45" applyNumberFormat="1" applyFont="1" applyBorder="1" applyAlignment="1" applyProtection="1">
      <alignment horizontal="center"/>
      <protection/>
    </xf>
    <xf numFmtId="38" fontId="23" fillId="34" borderId="34" xfId="45" applyNumberFormat="1" applyFont="1" applyFill="1" applyBorder="1" applyAlignment="1" applyProtection="1">
      <alignment horizontal="centerContinuous" vertical="center"/>
      <protection/>
    </xf>
    <xf numFmtId="38" fontId="25" fillId="34" borderId="0" xfId="45" applyNumberFormat="1" applyFont="1" applyFill="1" applyBorder="1" applyAlignment="1" applyProtection="1">
      <alignment horizontal="centerContinuous"/>
      <protection/>
    </xf>
    <xf numFmtId="38" fontId="23" fillId="34" borderId="22" xfId="45" applyNumberFormat="1" applyFont="1" applyFill="1" applyBorder="1" applyAlignment="1" applyProtection="1">
      <alignment horizontal="centerContinuous"/>
      <protection/>
    </xf>
    <xf numFmtId="38" fontId="22" fillId="34" borderId="34" xfId="45" applyNumberFormat="1" applyFont="1" applyFill="1" applyBorder="1" applyAlignment="1" applyProtection="1">
      <alignment horizontal="centerContinuous" vertical="center"/>
      <protection/>
    </xf>
    <xf numFmtId="38" fontId="23" fillId="34" borderId="34" xfId="45" applyNumberFormat="1" applyFont="1" applyFill="1" applyBorder="1" applyAlignment="1" applyProtection="1">
      <alignment/>
      <protection/>
    </xf>
    <xf numFmtId="38" fontId="22" fillId="34" borderId="0" xfId="45" applyNumberFormat="1" applyFont="1" applyFill="1" applyAlignment="1" applyProtection="1">
      <alignment/>
      <protection/>
    </xf>
    <xf numFmtId="38" fontId="23" fillId="34" borderId="22" xfId="45" applyNumberFormat="1" applyFont="1" applyFill="1" applyBorder="1" applyAlignment="1" applyProtection="1">
      <alignment horizontal="center" vertical="center" wrapText="1"/>
      <protection/>
    </xf>
    <xf numFmtId="38" fontId="23" fillId="0" borderId="34" xfId="45" applyNumberFormat="1" applyFont="1" applyBorder="1" applyAlignment="1" applyProtection="1">
      <alignment/>
      <protection/>
    </xf>
    <xf numFmtId="38" fontId="23" fillId="34" borderId="0" xfId="45" applyNumberFormat="1" applyFont="1" applyFill="1" applyBorder="1" applyAlignment="1" applyProtection="1">
      <alignment horizontal="center" vertical="center" wrapText="1"/>
      <protection/>
    </xf>
    <xf numFmtId="38" fontId="23" fillId="0" borderId="0" xfId="45" applyNumberFormat="1" applyFont="1" applyBorder="1" applyAlignment="1" applyProtection="1">
      <alignment horizontal="center" vertical="center" wrapText="1"/>
      <protection/>
    </xf>
    <xf numFmtId="38" fontId="23" fillId="0" borderId="0" xfId="45" applyNumberFormat="1" applyFont="1" applyBorder="1" applyAlignment="1" applyProtection="1">
      <alignment horizontal="left"/>
      <protection/>
    </xf>
    <xf numFmtId="38" fontId="22" fillId="0" borderId="0" xfId="45" applyNumberFormat="1" applyFont="1" applyFill="1" applyBorder="1" applyAlignment="1" applyProtection="1">
      <alignment/>
      <protection/>
    </xf>
    <xf numFmtId="38" fontId="23" fillId="34" borderId="34" xfId="45" applyNumberFormat="1" applyFont="1" applyFill="1" applyBorder="1" applyAlignment="1" applyProtection="1">
      <alignment horizontal="center" vertical="center"/>
      <protection/>
    </xf>
    <xf numFmtId="38" fontId="23" fillId="34" borderId="0" xfId="45" applyNumberFormat="1" applyFont="1" applyFill="1" applyAlignment="1" applyProtection="1">
      <alignment/>
      <protection/>
    </xf>
    <xf numFmtId="38" fontId="23" fillId="34" borderId="21" xfId="45" applyNumberFormat="1" applyFont="1" applyFill="1" applyBorder="1" applyAlignment="1" applyProtection="1">
      <alignment/>
      <protection/>
    </xf>
    <xf numFmtId="38" fontId="23" fillId="0" borderId="0" xfId="45" applyNumberFormat="1" applyFont="1" applyFill="1" applyAlignment="1" applyProtection="1">
      <alignment/>
      <protection/>
    </xf>
    <xf numFmtId="38" fontId="22" fillId="0" borderId="0" xfId="45" applyNumberFormat="1" applyFont="1" applyFill="1" applyAlignment="1" applyProtection="1">
      <alignment/>
      <protection/>
    </xf>
    <xf numFmtId="38" fontId="23" fillId="34" borderId="0" xfId="45" applyNumberFormat="1" applyFont="1" applyFill="1" applyBorder="1" applyAlignment="1" applyProtection="1">
      <alignment horizontal="left" vertical="top"/>
      <protection/>
    </xf>
    <xf numFmtId="38" fontId="22" fillId="0" borderId="0" xfId="45" applyNumberFormat="1" applyFont="1" applyBorder="1" applyAlignment="1" applyProtection="1">
      <alignment horizontal="left"/>
      <protection/>
    </xf>
    <xf numFmtId="38" fontId="22" fillId="0" borderId="0" xfId="45" applyNumberFormat="1" applyFont="1" applyBorder="1" applyAlignment="1" applyProtection="1">
      <alignment horizontal="left" vertical="top"/>
      <protection/>
    </xf>
    <xf numFmtId="38" fontId="22" fillId="37" borderId="0" xfId="45" applyNumberFormat="1" applyFont="1" applyFill="1" applyBorder="1" applyAlignment="1" applyProtection="1">
      <alignment horizontal="left" vertical="top"/>
      <protection/>
    </xf>
    <xf numFmtId="38" fontId="23" fillId="0" borderId="0" xfId="45" applyNumberFormat="1" applyFont="1" applyBorder="1" applyAlignment="1" applyProtection="1">
      <alignment horizontal="left" vertical="top"/>
      <protection/>
    </xf>
    <xf numFmtId="38" fontId="23" fillId="37" borderId="0" xfId="45" applyNumberFormat="1" applyFont="1" applyFill="1" applyBorder="1" applyAlignment="1" applyProtection="1">
      <alignment horizontal="left" vertical="top"/>
      <protection/>
    </xf>
    <xf numFmtId="38" fontId="22" fillId="0" borderId="21" xfId="45" applyNumberFormat="1" applyFont="1" applyBorder="1" applyAlignment="1" applyProtection="1">
      <alignment horizontal="left"/>
      <protection/>
    </xf>
    <xf numFmtId="38" fontId="22" fillId="37" borderId="21" xfId="45" applyNumberFormat="1" applyFont="1" applyFill="1" applyBorder="1" applyAlignment="1" applyProtection="1">
      <alignment/>
      <protection/>
    </xf>
    <xf numFmtId="38" fontId="23" fillId="0" borderId="0" xfId="45" applyNumberFormat="1" applyFont="1" applyAlignment="1" applyProtection="1">
      <alignment horizontal="centerContinuous"/>
      <protection/>
    </xf>
    <xf numFmtId="38" fontId="23" fillId="0" borderId="0" xfId="45" applyNumberFormat="1" applyFont="1" applyFill="1" applyBorder="1" applyAlignment="1" applyProtection="1">
      <alignment horizontal="center" vertical="center"/>
      <protection/>
    </xf>
    <xf numFmtId="38" fontId="22" fillId="0" borderId="43" xfId="45" applyNumberFormat="1" applyFont="1" applyFill="1" applyBorder="1" applyAlignment="1" applyProtection="1">
      <alignment horizontal="center"/>
      <protection/>
    </xf>
    <xf numFmtId="38" fontId="22" fillId="0" borderId="44" xfId="45" applyNumberFormat="1" applyFont="1" applyFill="1" applyBorder="1" applyAlignment="1" applyProtection="1">
      <alignment horizontal="center"/>
      <protection/>
    </xf>
    <xf numFmtId="38" fontId="22" fillId="0" borderId="58" xfId="45" applyNumberFormat="1" applyFont="1" applyFill="1" applyBorder="1" applyAlignment="1" applyProtection="1">
      <alignment horizontal="center" vertical="center"/>
      <protection/>
    </xf>
    <xf numFmtId="38" fontId="22" fillId="0" borderId="43" xfId="45" applyNumberFormat="1" applyFont="1" applyFill="1" applyBorder="1" applyAlignment="1" applyProtection="1">
      <alignment/>
      <protection/>
    </xf>
    <xf numFmtId="38" fontId="23" fillId="0" borderId="43" xfId="45" applyNumberFormat="1" applyFont="1" applyFill="1" applyBorder="1" applyAlignment="1" applyProtection="1">
      <alignment/>
      <protection/>
    </xf>
    <xf numFmtId="38" fontId="23" fillId="0" borderId="21" xfId="45" applyNumberFormat="1" applyFont="1" applyFill="1" applyBorder="1" applyAlignment="1" applyProtection="1">
      <alignment horizontal="centerContinuous"/>
      <protection/>
    </xf>
    <xf numFmtId="38" fontId="22" fillId="0" borderId="44" xfId="45" applyNumberFormat="1" applyFont="1" applyFill="1" applyBorder="1" applyAlignment="1" applyProtection="1">
      <alignment/>
      <protection/>
    </xf>
    <xf numFmtId="38" fontId="25" fillId="0" borderId="44" xfId="45" applyNumberFormat="1" applyFont="1" applyFill="1" applyBorder="1" applyAlignment="1" applyProtection="1">
      <alignment/>
      <protection/>
    </xf>
    <xf numFmtId="38" fontId="23" fillId="0" borderId="43" xfId="45" applyNumberFormat="1" applyFont="1" applyFill="1" applyBorder="1" applyAlignment="1" applyProtection="1">
      <alignment/>
      <protection/>
    </xf>
    <xf numFmtId="38" fontId="22" fillId="0" borderId="43" xfId="45" applyNumberFormat="1" applyFont="1" applyFill="1" applyBorder="1" applyAlignment="1" applyProtection="1">
      <alignment/>
      <protection/>
    </xf>
    <xf numFmtId="38" fontId="22" fillId="38" borderId="0" xfId="45" applyNumberFormat="1" applyFont="1" applyFill="1" applyBorder="1" applyAlignment="1" applyProtection="1">
      <alignment/>
      <protection locked="0"/>
    </xf>
    <xf numFmtId="38" fontId="22" fillId="0" borderId="0" xfId="45" applyNumberFormat="1" applyFont="1" applyFill="1" applyBorder="1" applyAlignment="1" applyProtection="1">
      <alignment/>
      <protection/>
    </xf>
    <xf numFmtId="38" fontId="22" fillId="0" borderId="0" xfId="45" applyNumberFormat="1" applyFont="1" applyFill="1" applyBorder="1" applyAlignment="1" applyProtection="1">
      <alignment horizontal="center"/>
      <protection/>
    </xf>
    <xf numFmtId="38" fontId="22" fillId="0" borderId="43" xfId="45" applyNumberFormat="1" applyFont="1" applyFill="1" applyBorder="1" applyAlignment="1" applyProtection="1">
      <alignment horizontal="center" vertical="center"/>
      <protection/>
    </xf>
    <xf numFmtId="38" fontId="23" fillId="0" borderId="0" xfId="45" applyNumberFormat="1" applyFont="1" applyFill="1" applyBorder="1" applyAlignment="1" applyProtection="1">
      <alignment/>
      <protection/>
    </xf>
    <xf numFmtId="38" fontId="25" fillId="0" borderId="0" xfId="45" applyNumberFormat="1" applyFont="1" applyFill="1" applyBorder="1" applyAlignment="1" applyProtection="1">
      <alignment/>
      <protection/>
    </xf>
    <xf numFmtId="38" fontId="23" fillId="0" borderId="0" xfId="45" applyNumberFormat="1" applyFont="1" applyFill="1" applyBorder="1" applyAlignment="1" applyProtection="1">
      <alignment/>
      <protection/>
    </xf>
    <xf numFmtId="38" fontId="22" fillId="38" borderId="0" xfId="45" applyNumberFormat="1" applyFont="1" applyFill="1" applyAlignment="1" applyProtection="1">
      <alignment horizontal="left"/>
      <protection locked="0"/>
    </xf>
    <xf numFmtId="15" fontId="22" fillId="38" borderId="0" xfId="45" applyNumberFormat="1" applyFont="1" applyFill="1" applyAlignment="1" applyProtection="1">
      <alignment horizontal="left" vertical="center"/>
      <protection locked="0"/>
    </xf>
    <xf numFmtId="182" fontId="22" fillId="0" borderId="0" xfId="61" applyFont="1" applyProtection="1">
      <alignment/>
      <protection/>
    </xf>
    <xf numFmtId="182" fontId="23" fillId="0" borderId="0" xfId="61" applyFont="1" applyAlignment="1" applyProtection="1">
      <alignment horizontal="left"/>
      <protection/>
    </xf>
    <xf numFmtId="182" fontId="23" fillId="0" borderId="0" xfId="61" applyFont="1" applyAlignment="1" applyProtection="1">
      <alignment horizontal="center"/>
      <protection/>
    </xf>
    <xf numFmtId="182" fontId="22" fillId="0" borderId="0" xfId="61" applyFont="1" applyAlignment="1" applyProtection="1">
      <alignment/>
      <protection/>
    </xf>
    <xf numFmtId="182" fontId="23" fillId="0" borderId="0" xfId="61" applyFont="1" applyAlignment="1" applyProtection="1">
      <alignment horizontal="right"/>
      <protection/>
    </xf>
    <xf numFmtId="49" fontId="22" fillId="0" borderId="0" xfId="61" applyNumberFormat="1" applyFont="1" applyBorder="1" applyAlignment="1" applyProtection="1">
      <alignment horizontal="right"/>
      <protection/>
    </xf>
    <xf numFmtId="182" fontId="22" fillId="0" borderId="0" xfId="61" applyFont="1" applyBorder="1" applyProtection="1">
      <alignment/>
      <protection/>
    </xf>
    <xf numFmtId="182" fontId="23" fillId="0" borderId="0" xfId="61" applyFont="1" applyBorder="1" applyProtection="1">
      <alignment/>
      <protection/>
    </xf>
    <xf numFmtId="182" fontId="23" fillId="0" borderId="0" xfId="61" applyFont="1" applyBorder="1" applyAlignment="1" applyProtection="1">
      <alignment horizontal="right"/>
      <protection/>
    </xf>
    <xf numFmtId="15" fontId="22" fillId="0" borderId="0" xfId="61" applyNumberFormat="1" applyFont="1" applyAlignment="1" applyProtection="1">
      <alignment horizontal="right" vertical="center"/>
      <protection/>
    </xf>
    <xf numFmtId="182" fontId="23" fillId="0" borderId="0" xfId="61" applyFont="1" applyAlignment="1" applyProtection="1">
      <alignment horizontal="center" vertical="center"/>
      <protection/>
    </xf>
    <xf numFmtId="182" fontId="22" fillId="0" borderId="0" xfId="61" applyFont="1" applyAlignment="1" applyProtection="1">
      <alignment horizontal="center" vertical="center"/>
      <protection/>
    </xf>
    <xf numFmtId="182" fontId="23" fillId="0" borderId="0" xfId="61" applyFont="1" applyProtection="1">
      <alignment/>
      <protection/>
    </xf>
    <xf numFmtId="182" fontId="22" fillId="0" borderId="0" xfId="61" applyFont="1" applyBorder="1" applyAlignment="1" applyProtection="1">
      <alignment horizontal="left" vertical="center"/>
      <protection/>
    </xf>
    <xf numFmtId="182" fontId="23" fillId="0" borderId="35" xfId="61" applyFont="1" applyBorder="1" applyAlignment="1" applyProtection="1">
      <alignment horizontal="center" vertical="center"/>
      <protection/>
    </xf>
    <xf numFmtId="182" fontId="23" fillId="0" borderId="0" xfId="61" applyFont="1" applyBorder="1" applyAlignment="1" applyProtection="1">
      <alignment horizontal="center"/>
      <protection/>
    </xf>
    <xf numFmtId="182" fontId="23" fillId="0" borderId="11" xfId="61" applyFont="1" applyBorder="1" applyAlignment="1" applyProtection="1">
      <alignment horizontal="center" vertical="center"/>
      <protection/>
    </xf>
    <xf numFmtId="182" fontId="22" fillId="0" borderId="0" xfId="61" applyFont="1" applyBorder="1" applyAlignment="1" applyProtection="1">
      <alignment/>
      <protection/>
    </xf>
    <xf numFmtId="182" fontId="23" fillId="0" borderId="42" xfId="61" applyFont="1" applyBorder="1" applyAlignment="1" applyProtection="1">
      <alignment horizontal="center"/>
      <protection/>
    </xf>
    <xf numFmtId="182" fontId="22" fillId="0" borderId="43" xfId="61" applyFont="1" applyBorder="1" applyProtection="1">
      <alignment/>
      <protection/>
    </xf>
    <xf numFmtId="182" fontId="23" fillId="0" borderId="11" xfId="61" applyFont="1" applyBorder="1" applyAlignment="1" applyProtection="1">
      <alignment horizontal="center"/>
      <protection/>
    </xf>
    <xf numFmtId="182" fontId="22" fillId="0" borderId="42" xfId="61" applyFont="1" applyBorder="1" applyAlignment="1" applyProtection="1">
      <alignment horizontal="center"/>
      <protection/>
    </xf>
    <xf numFmtId="38" fontId="22" fillId="0" borderId="42" xfId="61" applyNumberFormat="1" applyFont="1" applyBorder="1" applyProtection="1">
      <alignment/>
      <protection/>
    </xf>
    <xf numFmtId="182" fontId="22" fillId="0" borderId="42" xfId="61" applyFont="1" applyBorder="1" applyProtection="1">
      <alignment/>
      <protection/>
    </xf>
    <xf numFmtId="182" fontId="23" fillId="0" borderId="15" xfId="61" applyFont="1" applyBorder="1" applyAlignment="1" applyProtection="1">
      <alignment horizontal="left"/>
      <protection/>
    </xf>
    <xf numFmtId="38" fontId="23" fillId="0" borderId="15" xfId="61" applyNumberFormat="1" applyFont="1" applyBorder="1" applyProtection="1">
      <alignment/>
      <protection/>
    </xf>
    <xf numFmtId="187" fontId="24" fillId="0" borderId="0" xfId="61" applyNumberFormat="1" applyFont="1" applyBorder="1" applyAlignment="1" applyProtection="1">
      <alignment horizontal="left"/>
      <protection/>
    </xf>
    <xf numFmtId="171" fontId="43" fillId="38" borderId="15" xfId="42" applyFont="1" applyFill="1" applyBorder="1" applyAlignment="1" applyProtection="1">
      <alignment/>
      <protection locked="0"/>
    </xf>
    <xf numFmtId="0" fontId="13" fillId="38" borderId="25" xfId="62" applyFont="1" applyFill="1" applyBorder="1" applyAlignment="1" applyProtection="1">
      <alignment vertical="top" wrapText="1"/>
      <protection locked="0"/>
    </xf>
    <xf numFmtId="3" fontId="5" fillId="38" borderId="59" xfId="64" applyNumberFormat="1" applyFont="1" applyFill="1" applyBorder="1" applyAlignment="1" applyProtection="1">
      <alignment vertical="top" wrapText="1"/>
      <protection locked="0"/>
    </xf>
    <xf numFmtId="3" fontId="5" fillId="38" borderId="17" xfId="63" applyNumberFormat="1" applyFont="1" applyFill="1" applyBorder="1" applyAlignment="1" applyProtection="1">
      <alignment vertical="top" wrapText="1"/>
      <protection locked="0"/>
    </xf>
    <xf numFmtId="3" fontId="5" fillId="38" borderId="17" xfId="60" applyNumberFormat="1" applyFont="1" applyFill="1" applyBorder="1" applyAlignment="1" applyProtection="1">
      <alignment vertical="top" wrapText="1"/>
      <protection locked="0"/>
    </xf>
    <xf numFmtId="0" fontId="8" fillId="38" borderId="11" xfId="0" applyNumberFormat="1" applyFont="1" applyFill="1" applyBorder="1" applyAlignment="1" applyProtection="1">
      <alignment/>
      <protection locked="0"/>
    </xf>
    <xf numFmtId="0" fontId="8" fillId="38" borderId="15" xfId="0" applyNumberFormat="1" applyFont="1" applyFill="1" applyBorder="1" applyAlignment="1" applyProtection="1">
      <alignment/>
      <protection locked="0"/>
    </xf>
    <xf numFmtId="0" fontId="1" fillId="0" borderId="0" xfId="0" applyNumberFormat="1" applyFont="1" applyAlignment="1" applyProtection="1">
      <alignment horizontal="left"/>
      <protection/>
    </xf>
    <xf numFmtId="0" fontId="4" fillId="0" borderId="0" xfId="0" applyNumberFormat="1" applyFont="1" applyAlignment="1" applyProtection="1">
      <alignment/>
      <protection/>
    </xf>
    <xf numFmtId="0" fontId="1" fillId="0" borderId="0" xfId="0" applyNumberFormat="1" applyFont="1" applyAlignment="1" applyProtection="1">
      <alignment horizontal="center"/>
      <protection/>
    </xf>
    <xf numFmtId="0" fontId="1" fillId="0" borderId="0" xfId="0" applyNumberFormat="1" applyFont="1" applyAlignment="1" applyProtection="1">
      <alignment/>
      <protection/>
    </xf>
    <xf numFmtId="0" fontId="0" fillId="0" borderId="0" xfId="0" applyNumberFormat="1" applyFont="1" applyAlignment="1" applyProtection="1">
      <alignment/>
      <protection/>
    </xf>
    <xf numFmtId="0" fontId="10" fillId="0" borderId="0" xfId="65" applyFont="1" applyProtection="1">
      <alignment/>
      <protection/>
    </xf>
    <xf numFmtId="0" fontId="10" fillId="0" borderId="0" xfId="65" applyFont="1" applyAlignment="1" applyProtection="1">
      <alignment horizontal="center"/>
      <protection/>
    </xf>
    <xf numFmtId="0" fontId="4" fillId="0" borderId="0" xfId="65" applyProtection="1">
      <alignment/>
      <protection/>
    </xf>
    <xf numFmtId="0" fontId="10" fillId="0" borderId="0" xfId="65" applyFont="1" applyAlignment="1" applyProtection="1">
      <alignment horizontal="left"/>
      <protection/>
    </xf>
    <xf numFmtId="0" fontId="1" fillId="0" borderId="0" xfId="65" applyFont="1" applyProtection="1">
      <alignment/>
      <protection/>
    </xf>
    <xf numFmtId="0" fontId="4" fillId="0" borderId="0" xfId="65" applyFont="1" applyAlignment="1" applyProtection="1" quotePrefix="1">
      <alignment horizontal="right"/>
      <protection/>
    </xf>
    <xf numFmtId="0" fontId="9" fillId="36" borderId="26" xfId="65" applyFont="1" applyFill="1" applyBorder="1" applyProtection="1">
      <alignment/>
      <protection/>
    </xf>
    <xf numFmtId="0" fontId="12" fillId="36" borderId="60" xfId="65" applyFont="1" applyFill="1" applyBorder="1" applyProtection="1">
      <alignment/>
      <protection/>
    </xf>
    <xf numFmtId="0" fontId="13" fillId="36" borderId="61" xfId="65" applyFont="1" applyFill="1" applyBorder="1" applyAlignment="1" applyProtection="1">
      <alignment horizontal="center"/>
      <protection/>
    </xf>
    <xf numFmtId="0" fontId="9" fillId="34" borderId="28" xfId="65" applyFont="1" applyFill="1" applyBorder="1" applyProtection="1">
      <alignment/>
      <protection/>
    </xf>
    <xf numFmtId="0" fontId="13" fillId="34" borderId="11" xfId="65" applyFont="1" applyFill="1" applyBorder="1" applyProtection="1">
      <alignment/>
      <protection/>
    </xf>
    <xf numFmtId="0" fontId="13" fillId="34" borderId="11" xfId="65" applyFont="1" applyFill="1" applyBorder="1" applyAlignment="1" applyProtection="1">
      <alignment horizontal="center"/>
      <protection/>
    </xf>
    <xf numFmtId="16" fontId="13" fillId="34" borderId="11" xfId="65" applyNumberFormat="1" applyFont="1" applyFill="1" applyBorder="1" applyAlignment="1" applyProtection="1">
      <alignment horizontal="center"/>
      <protection/>
    </xf>
    <xf numFmtId="0" fontId="13" fillId="34" borderId="50" xfId="65" applyFont="1" applyFill="1" applyBorder="1" applyAlignment="1" applyProtection="1">
      <alignment horizontal="center"/>
      <protection/>
    </xf>
    <xf numFmtId="0" fontId="13" fillId="34" borderId="58" xfId="65" applyFont="1" applyFill="1" applyBorder="1" applyAlignment="1" applyProtection="1">
      <alignment horizontal="center"/>
      <protection/>
    </xf>
    <xf numFmtId="0" fontId="13" fillId="34" borderId="15" xfId="65" applyFont="1" applyFill="1" applyBorder="1" applyAlignment="1" applyProtection="1">
      <alignment horizontal="center"/>
      <protection/>
    </xf>
    <xf numFmtId="0" fontId="13" fillId="34" borderId="16" xfId="65" applyFont="1" applyFill="1" applyBorder="1" applyAlignment="1" applyProtection="1">
      <alignment horizontal="center"/>
      <protection/>
    </xf>
    <xf numFmtId="0" fontId="13" fillId="34" borderId="15" xfId="65" applyFont="1" applyFill="1" applyBorder="1" applyProtection="1">
      <alignment/>
      <protection/>
    </xf>
    <xf numFmtId="0" fontId="13" fillId="34" borderId="16" xfId="65" applyFont="1" applyFill="1" applyBorder="1" applyProtection="1">
      <alignment/>
      <protection/>
    </xf>
    <xf numFmtId="0" fontId="13" fillId="36" borderId="62" xfId="65" applyFont="1" applyFill="1" applyBorder="1" applyAlignment="1" applyProtection="1">
      <alignment horizontal="center"/>
      <protection/>
    </xf>
    <xf numFmtId="0" fontId="5" fillId="0" borderId="28" xfId="65" applyFont="1" applyBorder="1" applyProtection="1">
      <alignment/>
      <protection/>
    </xf>
    <xf numFmtId="0" fontId="13" fillId="0" borderId="42" xfId="65" applyFont="1" applyBorder="1" applyProtection="1">
      <alignment/>
      <protection/>
    </xf>
    <xf numFmtId="0" fontId="5" fillId="39" borderId="11" xfId="65" applyFont="1" applyFill="1" applyBorder="1" applyProtection="1">
      <alignment/>
      <protection/>
    </xf>
    <xf numFmtId="0" fontId="5" fillId="39" borderId="16" xfId="65" applyFont="1" applyFill="1" applyBorder="1" applyProtection="1">
      <alignment/>
      <protection/>
    </xf>
    <xf numFmtId="0" fontId="5" fillId="39" borderId="44" xfId="65" applyFont="1" applyFill="1" applyBorder="1" applyProtection="1">
      <alignment/>
      <protection/>
    </xf>
    <xf numFmtId="0" fontId="5" fillId="39" borderId="50" xfId="65" applyFont="1" applyFill="1" applyBorder="1" applyProtection="1">
      <alignment/>
      <protection/>
    </xf>
    <xf numFmtId="0" fontId="5" fillId="39" borderId="62" xfId="65" applyFont="1" applyFill="1" applyBorder="1" applyProtection="1">
      <alignment/>
      <protection/>
    </xf>
    <xf numFmtId="0" fontId="5" fillId="0" borderId="42" xfId="65" applyFont="1" applyBorder="1" applyProtection="1">
      <alignment/>
      <protection/>
    </xf>
    <xf numFmtId="0" fontId="5" fillId="0" borderId="10" xfId="65" applyFont="1" applyBorder="1" applyProtection="1">
      <alignment/>
      <protection/>
    </xf>
    <xf numFmtId="0" fontId="14" fillId="0" borderId="14" xfId="65" applyFont="1" applyBorder="1" applyAlignment="1" applyProtection="1">
      <alignment horizontal="center"/>
      <protection/>
    </xf>
    <xf numFmtId="0" fontId="14" fillId="0" borderId="15" xfId="65" applyFont="1" applyBorder="1" applyProtection="1">
      <alignment/>
      <protection/>
    </xf>
    <xf numFmtId="10" fontId="14" fillId="0" borderId="15" xfId="65" applyNumberFormat="1" applyFont="1" applyBorder="1" applyProtection="1">
      <alignment/>
      <protection/>
    </xf>
    <xf numFmtId="10" fontId="14" fillId="0" borderId="16" xfId="65" applyNumberFormat="1" applyFont="1" applyBorder="1" applyProtection="1">
      <alignment/>
      <protection/>
    </xf>
    <xf numFmtId="10" fontId="14" fillId="0" borderId="58" xfId="65" applyNumberFormat="1" applyFont="1" applyBorder="1" applyProtection="1">
      <alignment/>
      <protection/>
    </xf>
    <xf numFmtId="0" fontId="5" fillId="0" borderId="33" xfId="65" applyFont="1" applyBorder="1" applyProtection="1">
      <alignment/>
      <protection/>
    </xf>
    <xf numFmtId="0" fontId="5" fillId="0" borderId="35" xfId="65" applyFont="1" applyBorder="1" applyProtection="1">
      <alignment/>
      <protection/>
    </xf>
    <xf numFmtId="0" fontId="5" fillId="0" borderId="15" xfId="65" applyFont="1" applyBorder="1" applyProtection="1">
      <alignment/>
      <protection/>
    </xf>
    <xf numFmtId="0" fontId="5" fillId="0" borderId="16" xfId="65" applyFont="1" applyBorder="1" applyProtection="1">
      <alignment/>
      <protection/>
    </xf>
    <xf numFmtId="0" fontId="5" fillId="0" borderId="58" xfId="65" applyFont="1" applyBorder="1" applyProtection="1">
      <alignment/>
      <protection/>
    </xf>
    <xf numFmtId="0" fontId="5" fillId="0" borderId="31" xfId="65" applyFont="1" applyBorder="1" applyProtection="1">
      <alignment/>
      <protection/>
    </xf>
    <xf numFmtId="0" fontId="5" fillId="0" borderId="63" xfId="65" applyFont="1" applyBorder="1" applyProtection="1">
      <alignment/>
      <protection/>
    </xf>
    <xf numFmtId="0" fontId="5" fillId="0" borderId="11" xfId="65" applyFont="1" applyBorder="1" applyProtection="1">
      <alignment/>
      <protection/>
    </xf>
    <xf numFmtId="0" fontId="5" fillId="0" borderId="50" xfId="65" applyFont="1" applyBorder="1" applyProtection="1">
      <alignment/>
      <protection/>
    </xf>
    <xf numFmtId="0" fontId="5" fillId="0" borderId="44" xfId="65" applyFont="1" applyBorder="1" applyProtection="1">
      <alignment/>
      <protection/>
    </xf>
    <xf numFmtId="0" fontId="5" fillId="40" borderId="11" xfId="65" applyFont="1" applyFill="1" applyBorder="1" applyProtection="1">
      <alignment/>
      <protection/>
    </xf>
    <xf numFmtId="0" fontId="5" fillId="40" borderId="15" xfId="65" applyFont="1" applyFill="1" applyBorder="1" applyProtection="1">
      <alignment/>
      <protection/>
    </xf>
    <xf numFmtId="0" fontId="5" fillId="40" borderId="16" xfId="65" applyFont="1" applyFill="1" applyBorder="1" applyProtection="1">
      <alignment/>
      <protection/>
    </xf>
    <xf numFmtId="0" fontId="5" fillId="40" borderId="58" xfId="65" applyFont="1" applyFill="1" applyBorder="1" applyProtection="1">
      <alignment/>
      <protection/>
    </xf>
    <xf numFmtId="0" fontId="14" fillId="0" borderId="10" xfId="65" applyFont="1" applyBorder="1" applyAlignment="1" applyProtection="1">
      <alignment horizontal="center"/>
      <protection/>
    </xf>
    <xf numFmtId="0" fontId="14" fillId="0" borderId="42" xfId="65" applyFont="1" applyBorder="1" applyProtection="1">
      <alignment/>
      <protection/>
    </xf>
    <xf numFmtId="9" fontId="14" fillId="0" borderId="42" xfId="65" applyNumberFormat="1" applyFont="1" applyFill="1" applyBorder="1" applyProtection="1">
      <alignment/>
      <protection/>
    </xf>
    <xf numFmtId="9" fontId="14" fillId="0" borderId="16" xfId="65" applyNumberFormat="1" applyFont="1" applyFill="1" applyBorder="1" applyProtection="1">
      <alignment/>
      <protection/>
    </xf>
    <xf numFmtId="9" fontId="14" fillId="0" borderId="43" xfId="65" applyNumberFormat="1" applyFont="1" applyFill="1" applyBorder="1" applyProtection="1">
      <alignment/>
      <protection/>
    </xf>
    <xf numFmtId="0" fontId="5" fillId="0" borderId="14" xfId="65" applyFont="1" applyBorder="1" applyProtection="1">
      <alignment/>
      <protection/>
    </xf>
    <xf numFmtId="0" fontId="13" fillId="0" borderId="19" xfId="65" applyFont="1" applyBorder="1" applyProtection="1">
      <alignment/>
      <protection/>
    </xf>
    <xf numFmtId="2" fontId="5" fillId="0" borderId="19" xfId="65" applyNumberFormat="1" applyFont="1" applyBorder="1" applyProtection="1">
      <alignment/>
      <protection/>
    </xf>
    <xf numFmtId="2" fontId="5" fillId="0" borderId="20" xfId="65" applyNumberFormat="1" applyFont="1" applyBorder="1" applyProtection="1">
      <alignment/>
      <protection/>
    </xf>
    <xf numFmtId="2" fontId="5" fillId="0" borderId="64" xfId="65" applyNumberFormat="1" applyFont="1" applyBorder="1" applyProtection="1">
      <alignment/>
      <protection/>
    </xf>
    <xf numFmtId="0" fontId="5" fillId="0" borderId="65" xfId="65" applyFont="1" applyBorder="1" applyProtection="1">
      <alignment/>
      <protection/>
    </xf>
    <xf numFmtId="0" fontId="5" fillId="39" borderId="66" xfId="65" applyFont="1" applyFill="1" applyBorder="1" applyProtection="1">
      <alignment/>
      <protection/>
    </xf>
    <xf numFmtId="0" fontId="5" fillId="39" borderId="27" xfId="65" applyFont="1" applyFill="1" applyBorder="1" applyProtection="1">
      <alignment/>
      <protection/>
    </xf>
    <xf numFmtId="0" fontId="5" fillId="39" borderId="67" xfId="65" applyFont="1" applyFill="1" applyBorder="1" applyProtection="1">
      <alignment/>
      <protection/>
    </xf>
    <xf numFmtId="0" fontId="5" fillId="0" borderId="68" xfId="65" applyFont="1" applyBorder="1" applyProtection="1">
      <alignment/>
      <protection/>
    </xf>
    <xf numFmtId="0" fontId="5" fillId="39" borderId="61" xfId="65" applyFont="1" applyFill="1" applyBorder="1" applyProtection="1">
      <alignment/>
      <protection/>
    </xf>
    <xf numFmtId="0" fontId="5" fillId="40" borderId="42" xfId="65" applyFont="1" applyFill="1" applyBorder="1" applyProtection="1">
      <alignment/>
      <protection/>
    </xf>
    <xf numFmtId="0" fontId="5" fillId="39" borderId="17" xfId="65" applyFont="1" applyFill="1" applyBorder="1" applyProtection="1">
      <alignment/>
      <protection/>
    </xf>
    <xf numFmtId="0" fontId="5" fillId="39" borderId="22" xfId="65" applyFont="1" applyFill="1" applyBorder="1" applyProtection="1">
      <alignment/>
      <protection/>
    </xf>
    <xf numFmtId="0" fontId="5" fillId="39" borderId="58" xfId="65" applyFont="1" applyFill="1" applyBorder="1" applyProtection="1">
      <alignment/>
      <protection/>
    </xf>
    <xf numFmtId="0" fontId="5" fillId="40" borderId="59" xfId="65" applyFont="1" applyFill="1" applyBorder="1" applyProtection="1">
      <alignment/>
      <protection/>
    </xf>
    <xf numFmtId="9" fontId="14" fillId="0" borderId="59" xfId="65" applyNumberFormat="1" applyFont="1" applyFill="1" applyBorder="1" applyProtection="1">
      <alignment/>
      <protection/>
    </xf>
    <xf numFmtId="0" fontId="5" fillId="39" borderId="13" xfId="65" applyFont="1" applyFill="1" applyBorder="1" applyProtection="1">
      <alignment/>
      <protection/>
    </xf>
    <xf numFmtId="0" fontId="5" fillId="39" borderId="23" xfId="65" applyFont="1" applyFill="1" applyBorder="1" applyProtection="1">
      <alignment/>
      <protection/>
    </xf>
    <xf numFmtId="0" fontId="5" fillId="39" borderId="24" xfId="65" applyFont="1" applyFill="1" applyBorder="1" applyProtection="1">
      <alignment/>
      <protection/>
    </xf>
    <xf numFmtId="0" fontId="5" fillId="39" borderId="64" xfId="65" applyFont="1" applyFill="1" applyBorder="1" applyProtection="1">
      <alignment/>
      <protection/>
    </xf>
    <xf numFmtId="2" fontId="5" fillId="0" borderId="39" xfId="65" applyNumberFormat="1" applyFont="1" applyBorder="1" applyProtection="1">
      <alignment/>
      <protection/>
    </xf>
    <xf numFmtId="0" fontId="5" fillId="0" borderId="39" xfId="65" applyFont="1" applyBorder="1" applyProtection="1">
      <alignment/>
      <protection/>
    </xf>
    <xf numFmtId="0" fontId="5" fillId="39" borderId="12" xfId="65" applyFont="1" applyFill="1" applyBorder="1" applyProtection="1">
      <alignment/>
      <protection/>
    </xf>
    <xf numFmtId="0" fontId="5" fillId="39" borderId="21" xfId="65" applyFont="1" applyFill="1" applyBorder="1" applyProtection="1">
      <alignment/>
      <protection/>
    </xf>
    <xf numFmtId="0" fontId="5" fillId="0" borderId="52" xfId="65" applyFont="1" applyBorder="1" applyProtection="1">
      <alignment/>
      <protection/>
    </xf>
    <xf numFmtId="0" fontId="5" fillId="40" borderId="10" xfId="65" applyFont="1" applyFill="1" applyBorder="1" applyProtection="1">
      <alignment/>
      <protection/>
    </xf>
    <xf numFmtId="0" fontId="14" fillId="0" borderId="10" xfId="65" applyFont="1" applyBorder="1" applyProtection="1">
      <alignment/>
      <protection/>
    </xf>
    <xf numFmtId="0" fontId="5" fillId="39" borderId="34" xfId="65" applyFont="1" applyFill="1" applyBorder="1" applyProtection="1">
      <alignment/>
      <protection/>
    </xf>
    <xf numFmtId="0" fontId="5" fillId="39" borderId="0" xfId="65" applyFont="1" applyFill="1" applyBorder="1" applyProtection="1">
      <alignment/>
      <protection/>
    </xf>
    <xf numFmtId="9" fontId="14" fillId="0" borderId="28" xfId="65" applyNumberFormat="1" applyFont="1" applyBorder="1" applyProtection="1">
      <alignment/>
      <protection/>
    </xf>
    <xf numFmtId="0" fontId="5" fillId="0" borderId="18" xfId="65" applyFont="1" applyBorder="1" applyProtection="1">
      <alignment/>
      <protection/>
    </xf>
    <xf numFmtId="0" fontId="5" fillId="0" borderId="47" xfId="65" applyFont="1" applyBorder="1" applyProtection="1">
      <alignment/>
      <protection/>
    </xf>
    <xf numFmtId="0" fontId="5" fillId="40" borderId="47" xfId="65" applyFont="1" applyFill="1" applyBorder="1" applyProtection="1">
      <alignment/>
      <protection/>
    </xf>
    <xf numFmtId="0" fontId="5" fillId="39" borderId="43" xfId="65" applyFont="1" applyFill="1" applyBorder="1" applyProtection="1">
      <alignment/>
      <protection/>
    </xf>
    <xf numFmtId="9" fontId="14" fillId="0" borderId="46" xfId="65" applyNumberFormat="1" applyFont="1" applyBorder="1" applyProtection="1">
      <alignment/>
      <protection/>
    </xf>
    <xf numFmtId="0" fontId="13" fillId="40" borderId="56" xfId="65" applyFont="1" applyFill="1" applyBorder="1" applyProtection="1">
      <alignment/>
      <protection/>
    </xf>
    <xf numFmtId="0" fontId="5" fillId="40" borderId="55" xfId="65" applyFont="1" applyFill="1" applyBorder="1" applyProtection="1">
      <alignment/>
      <protection/>
    </xf>
    <xf numFmtId="0" fontId="5" fillId="40" borderId="69" xfId="65" applyFont="1" applyFill="1" applyBorder="1" applyProtection="1">
      <alignment/>
      <protection/>
    </xf>
    <xf numFmtId="0" fontId="5" fillId="39" borderId="55" xfId="65" applyFont="1" applyFill="1" applyBorder="1" applyProtection="1">
      <alignment/>
      <protection/>
    </xf>
    <xf numFmtId="0" fontId="5" fillId="39" borderId="69" xfId="65" applyFont="1" applyFill="1" applyBorder="1" applyProtection="1">
      <alignment/>
      <protection/>
    </xf>
    <xf numFmtId="0" fontId="5" fillId="39" borderId="70" xfId="65" applyFont="1" applyFill="1" applyBorder="1" applyProtection="1">
      <alignment/>
      <protection/>
    </xf>
    <xf numFmtId="0" fontId="5" fillId="0" borderId="57" xfId="65" applyFont="1" applyBorder="1" applyProtection="1">
      <alignment/>
      <protection/>
    </xf>
    <xf numFmtId="179" fontId="5" fillId="0" borderId="31" xfId="65" applyNumberFormat="1" applyFont="1" applyBorder="1" applyProtection="1">
      <alignment/>
      <protection/>
    </xf>
    <xf numFmtId="0" fontId="13" fillId="0" borderId="56" xfId="65" applyFont="1" applyBorder="1" applyAlignment="1" applyProtection="1">
      <alignment/>
      <protection/>
    </xf>
    <xf numFmtId="0" fontId="5" fillId="0" borderId="38" xfId="65" applyFont="1" applyFill="1" applyBorder="1" applyProtection="1">
      <alignment/>
      <protection/>
    </xf>
    <xf numFmtId="0" fontId="5" fillId="0" borderId="69" xfId="65" applyFont="1" applyFill="1" applyBorder="1" applyProtection="1">
      <alignment/>
      <protection/>
    </xf>
    <xf numFmtId="0" fontId="5" fillId="39" borderId="71" xfId="65" applyFont="1" applyFill="1" applyBorder="1" applyProtection="1">
      <alignment/>
      <protection/>
    </xf>
    <xf numFmtId="0" fontId="5" fillId="39" borderId="38" xfId="65" applyFont="1" applyFill="1" applyBorder="1" applyProtection="1">
      <alignment/>
      <protection/>
    </xf>
    <xf numFmtId="0" fontId="5" fillId="39" borderId="72" xfId="65" applyFont="1" applyFill="1" applyBorder="1" applyProtection="1">
      <alignment/>
      <protection/>
    </xf>
    <xf numFmtId="0" fontId="5" fillId="0" borderId="29" xfId="65" applyFont="1" applyBorder="1" applyProtection="1">
      <alignment/>
      <protection/>
    </xf>
    <xf numFmtId="179" fontId="5" fillId="0" borderId="37" xfId="65" applyNumberFormat="1" applyFont="1" applyBorder="1" applyProtection="1">
      <alignment/>
      <protection/>
    </xf>
    <xf numFmtId="0" fontId="13" fillId="0" borderId="56" xfId="65" applyFont="1" applyBorder="1" applyProtection="1">
      <alignment/>
      <protection/>
    </xf>
    <xf numFmtId="0" fontId="5" fillId="0" borderId="56" xfId="65" applyFont="1" applyBorder="1" applyProtection="1">
      <alignment/>
      <protection/>
    </xf>
    <xf numFmtId="0" fontId="5" fillId="39" borderId="73" xfId="65" applyFont="1" applyFill="1" applyBorder="1" applyProtection="1">
      <alignment/>
      <protection/>
    </xf>
    <xf numFmtId="0" fontId="5" fillId="0" borderId="36" xfId="65" applyFont="1" applyBorder="1" applyProtection="1">
      <alignment/>
      <protection/>
    </xf>
    <xf numFmtId="0" fontId="5" fillId="0" borderId="0" xfId="65" applyFont="1" applyProtection="1">
      <alignment/>
      <protection/>
    </xf>
    <xf numFmtId="0" fontId="13" fillId="0" borderId="0" xfId="65" applyFont="1" applyProtection="1">
      <alignment/>
      <protection/>
    </xf>
    <xf numFmtId="0" fontId="5" fillId="0" borderId="0" xfId="65" applyFont="1" applyAlignment="1" applyProtection="1">
      <alignment horizontal="left" indent="1"/>
      <protection/>
    </xf>
    <xf numFmtId="0" fontId="9" fillId="0" borderId="0" xfId="65" applyFont="1" applyProtection="1">
      <alignment/>
      <protection/>
    </xf>
    <xf numFmtId="0" fontId="1" fillId="0" borderId="0" xfId="0" applyNumberFormat="1" applyFont="1" applyFill="1" applyAlignment="1" applyProtection="1">
      <alignment horizontal="left"/>
      <protection/>
    </xf>
    <xf numFmtId="0" fontId="11" fillId="0" borderId="0" xfId="0" applyNumberFormat="1" applyFont="1" applyAlignment="1" applyProtection="1">
      <alignment horizontal="left"/>
      <protection/>
    </xf>
    <xf numFmtId="0" fontId="1" fillId="0" borderId="0" xfId="0" applyNumberFormat="1" applyFont="1" applyAlignment="1" applyProtection="1">
      <alignment horizontal="centerContinuous"/>
      <protection/>
    </xf>
    <xf numFmtId="0" fontId="1" fillId="0" borderId="0" xfId="0" applyNumberFormat="1" applyFont="1" applyAlignment="1" applyProtection="1">
      <alignment horizontal="right"/>
      <protection/>
    </xf>
    <xf numFmtId="0" fontId="4" fillId="0" borderId="0" xfId="0" applyNumberFormat="1" applyFont="1" applyBorder="1" applyAlignment="1" applyProtection="1">
      <alignment/>
      <protection/>
    </xf>
    <xf numFmtId="0" fontId="1" fillId="0" borderId="74" xfId="0" applyNumberFormat="1" applyFont="1" applyBorder="1" applyAlignment="1" applyProtection="1">
      <alignment/>
      <protection/>
    </xf>
    <xf numFmtId="0" fontId="1" fillId="0" borderId="75" xfId="0" applyNumberFormat="1" applyFont="1" applyBorder="1" applyAlignment="1" applyProtection="1">
      <alignment horizontal="center"/>
      <protection/>
    </xf>
    <xf numFmtId="0" fontId="1" fillId="0" borderId="76" xfId="0" applyNumberFormat="1" applyFont="1" applyBorder="1" applyAlignment="1" applyProtection="1">
      <alignment horizontal="center"/>
      <protection/>
    </xf>
    <xf numFmtId="0" fontId="0" fillId="0" borderId="0" xfId="0" applyNumberFormat="1" applyFont="1" applyBorder="1" applyAlignment="1" applyProtection="1">
      <alignment/>
      <protection/>
    </xf>
    <xf numFmtId="0" fontId="1" fillId="0" borderId="43" xfId="0" applyNumberFormat="1" applyFont="1" applyBorder="1" applyAlignment="1" applyProtection="1">
      <alignment/>
      <protection/>
    </xf>
    <xf numFmtId="0" fontId="1" fillId="36" borderId="77" xfId="0" applyNumberFormat="1" applyFont="1" applyFill="1" applyBorder="1" applyAlignment="1" applyProtection="1">
      <alignment horizontal="center"/>
      <protection/>
    </xf>
    <xf numFmtId="0" fontId="1" fillId="36" borderId="75" xfId="0" applyNumberFormat="1" applyFont="1" applyFill="1" applyBorder="1" applyAlignment="1" applyProtection="1">
      <alignment horizontal="center"/>
      <protection/>
    </xf>
    <xf numFmtId="0" fontId="1" fillId="36" borderId="76" xfId="0" applyNumberFormat="1" applyFont="1" applyFill="1" applyBorder="1" applyAlignment="1" applyProtection="1">
      <alignment horizontal="center"/>
      <protection/>
    </xf>
    <xf numFmtId="0" fontId="9" fillId="0" borderId="0" xfId="0" applyNumberFormat="1" applyFont="1" applyBorder="1" applyAlignment="1" applyProtection="1">
      <alignment/>
      <protection/>
    </xf>
    <xf numFmtId="0" fontId="4" fillId="0" borderId="38" xfId="0" applyNumberFormat="1" applyFont="1" applyBorder="1" applyAlignment="1" applyProtection="1">
      <alignment/>
      <protection/>
    </xf>
    <xf numFmtId="0" fontId="1" fillId="0" borderId="78" xfId="0" applyNumberFormat="1" applyFont="1" applyBorder="1" applyAlignment="1" applyProtection="1">
      <alignment/>
      <protection/>
    </xf>
    <xf numFmtId="0" fontId="0" fillId="36" borderId="79" xfId="0" applyNumberFormat="1" applyFont="1" applyFill="1" applyBorder="1" applyAlignment="1" applyProtection="1">
      <alignment/>
      <protection/>
    </xf>
    <xf numFmtId="0" fontId="0" fillId="36" borderId="79" xfId="0" applyNumberFormat="1" applyFont="1" applyFill="1" applyBorder="1" applyAlignment="1" applyProtection="1">
      <alignment horizontal="center"/>
      <protection/>
    </xf>
    <xf numFmtId="0" fontId="9" fillId="36" borderId="79" xfId="0" applyNumberFormat="1" applyFont="1" applyFill="1" applyBorder="1" applyAlignment="1" applyProtection="1">
      <alignment horizontal="center"/>
      <protection/>
    </xf>
    <xf numFmtId="0" fontId="9" fillId="36" borderId="80" xfId="0" applyNumberFormat="1" applyFont="1" applyFill="1" applyBorder="1" applyAlignment="1" applyProtection="1">
      <alignment horizontal="center"/>
      <protection/>
    </xf>
    <xf numFmtId="0" fontId="8" fillId="0" borderId="81" xfId="0" applyNumberFormat="1" applyFont="1" applyBorder="1" applyAlignment="1" applyProtection="1">
      <alignment/>
      <protection/>
    </xf>
    <xf numFmtId="0" fontId="1" fillId="36" borderId="79" xfId="0" applyNumberFormat="1" applyFont="1" applyFill="1" applyBorder="1" applyAlignment="1" applyProtection="1">
      <alignment/>
      <protection/>
    </xf>
    <xf numFmtId="0" fontId="0" fillId="41" borderId="82" xfId="0" applyNumberFormat="1" applyFont="1" applyFill="1" applyBorder="1" applyAlignment="1" applyProtection="1">
      <alignment/>
      <protection/>
    </xf>
    <xf numFmtId="0" fontId="0" fillId="0" borderId="82" xfId="0" applyNumberFormat="1" applyFont="1" applyBorder="1" applyAlignment="1" applyProtection="1">
      <alignment/>
      <protection/>
    </xf>
    <xf numFmtId="0" fontId="0" fillId="0" borderId="80" xfId="0" applyNumberFormat="1" applyFont="1" applyBorder="1" applyAlignment="1" applyProtection="1">
      <alignment/>
      <protection/>
    </xf>
    <xf numFmtId="0" fontId="8" fillId="0" borderId="83" xfId="0" applyNumberFormat="1" applyFont="1" applyBorder="1" applyAlignment="1" applyProtection="1">
      <alignment horizontal="center"/>
      <protection/>
    </xf>
    <xf numFmtId="0" fontId="7" fillId="0" borderId="84" xfId="0" applyNumberFormat="1" applyFont="1" applyBorder="1" applyAlignment="1" applyProtection="1">
      <alignment/>
      <protection/>
    </xf>
    <xf numFmtId="0" fontId="8" fillId="0" borderId="85" xfId="0" applyNumberFormat="1" applyFont="1" applyBorder="1" applyAlignment="1" applyProtection="1">
      <alignment/>
      <protection/>
    </xf>
    <xf numFmtId="0" fontId="8" fillId="0" borderId="86" xfId="0" applyNumberFormat="1" applyFont="1" applyBorder="1" applyAlignment="1" applyProtection="1">
      <alignment/>
      <protection/>
    </xf>
    <xf numFmtId="0" fontId="0" fillId="0" borderId="86" xfId="0" applyNumberFormat="1" applyFont="1" applyBorder="1" applyAlignment="1" applyProtection="1">
      <alignment/>
      <protection/>
    </xf>
    <xf numFmtId="0" fontId="0" fillId="0" borderId="87" xfId="0" applyNumberFormat="1" applyFont="1" applyBorder="1" applyAlignment="1" applyProtection="1">
      <alignment/>
      <protection/>
    </xf>
    <xf numFmtId="0" fontId="0" fillId="0" borderId="88" xfId="0" applyNumberFormat="1" applyFont="1" applyBorder="1" applyAlignment="1" applyProtection="1">
      <alignment/>
      <protection/>
    </xf>
    <xf numFmtId="0" fontId="8" fillId="0" borderId="89" xfId="0" applyNumberFormat="1" applyFont="1" applyBorder="1" applyAlignment="1" applyProtection="1">
      <alignment horizontal="center"/>
      <protection/>
    </xf>
    <xf numFmtId="0" fontId="7" fillId="0" borderId="90" xfId="0" applyNumberFormat="1" applyFont="1" applyBorder="1" applyAlignment="1" applyProtection="1">
      <alignment/>
      <protection/>
    </xf>
    <xf numFmtId="0" fontId="8" fillId="0" borderId="91" xfId="0" applyNumberFormat="1" applyFont="1" applyBorder="1" applyAlignment="1" applyProtection="1">
      <alignment/>
      <protection/>
    </xf>
    <xf numFmtId="0" fontId="8" fillId="0" borderId="92" xfId="0" applyNumberFormat="1" applyFont="1" applyBorder="1" applyAlignment="1" applyProtection="1">
      <alignment/>
      <protection/>
    </xf>
    <xf numFmtId="0" fontId="0" fillId="0" borderId="92" xfId="0" applyNumberFormat="1" applyFont="1" applyBorder="1" applyAlignment="1" applyProtection="1">
      <alignment/>
      <protection/>
    </xf>
    <xf numFmtId="0" fontId="0" fillId="0" borderId="93" xfId="0" applyNumberFormat="1" applyFont="1" applyBorder="1" applyAlignment="1" applyProtection="1">
      <alignment/>
      <protection/>
    </xf>
    <xf numFmtId="0" fontId="0" fillId="0" borderId="94" xfId="0" applyNumberFormat="1" applyFont="1" applyBorder="1" applyAlignment="1" applyProtection="1">
      <alignment/>
      <protection/>
    </xf>
    <xf numFmtId="0" fontId="16" fillId="0" borderId="91" xfId="0" applyNumberFormat="1" applyFont="1" applyBorder="1" applyAlignment="1" applyProtection="1">
      <alignment/>
      <protection/>
    </xf>
    <xf numFmtId="0" fontId="8" fillId="0" borderId="95" xfId="0" applyNumberFormat="1" applyFont="1" applyBorder="1" applyAlignment="1" applyProtection="1">
      <alignment/>
      <protection/>
    </xf>
    <xf numFmtId="0" fontId="7" fillId="0" borderId="96" xfId="0" applyNumberFormat="1" applyFont="1" applyBorder="1" applyAlignment="1" applyProtection="1">
      <alignment/>
      <protection/>
    </xf>
    <xf numFmtId="0" fontId="8" fillId="0" borderId="97" xfId="0" applyNumberFormat="1" applyFont="1" applyBorder="1" applyAlignment="1" applyProtection="1">
      <alignment/>
      <protection/>
    </xf>
    <xf numFmtId="0" fontId="8" fillId="0" borderId="98" xfId="0" applyNumberFormat="1" applyFont="1" applyBorder="1" applyAlignment="1" applyProtection="1">
      <alignment/>
      <protection/>
    </xf>
    <xf numFmtId="0" fontId="0" fillId="0" borderId="98" xfId="0" applyNumberFormat="1" applyFont="1" applyBorder="1" applyAlignment="1" applyProtection="1">
      <alignment/>
      <protection/>
    </xf>
    <xf numFmtId="0" fontId="0" fillId="0" borderId="99" xfId="0" applyNumberFormat="1" applyFont="1" applyBorder="1" applyAlignment="1" applyProtection="1">
      <alignment/>
      <protection/>
    </xf>
    <xf numFmtId="0" fontId="0" fillId="0" borderId="100" xfId="0" applyNumberFormat="1" applyFont="1" applyBorder="1" applyAlignment="1" applyProtection="1">
      <alignment/>
      <protection/>
    </xf>
    <xf numFmtId="0" fontId="8" fillId="0" borderId="0" xfId="0" applyNumberFormat="1" applyFont="1" applyAlignment="1" applyProtection="1">
      <alignment/>
      <protection/>
    </xf>
    <xf numFmtId="0" fontId="5" fillId="0" borderId="0" xfId="0" applyNumberFormat="1" applyFont="1" applyAlignment="1" applyProtection="1">
      <alignment/>
      <protection/>
    </xf>
    <xf numFmtId="0" fontId="7" fillId="0" borderId="0" xfId="0" applyNumberFormat="1" applyFont="1" applyAlignment="1" applyProtection="1">
      <alignment horizontal="right"/>
      <protection/>
    </xf>
    <xf numFmtId="0" fontId="17" fillId="0" borderId="0" xfId="0" applyNumberFormat="1" applyFont="1" applyAlignment="1" applyProtection="1">
      <alignment/>
      <protection/>
    </xf>
    <xf numFmtId="0" fontId="17" fillId="0" borderId="101" xfId="0" applyNumberFormat="1" applyFont="1" applyBorder="1" applyAlignment="1" applyProtection="1">
      <alignment horizontal="center"/>
      <protection/>
    </xf>
    <xf numFmtId="0" fontId="17" fillId="0" borderId="102" xfId="0" applyNumberFormat="1" applyFont="1" applyBorder="1" applyAlignment="1" applyProtection="1">
      <alignment horizontal="center"/>
      <protection/>
    </xf>
    <xf numFmtId="0" fontId="17" fillId="0" borderId="103" xfId="0" applyNumberFormat="1" applyFont="1" applyBorder="1" applyAlignment="1" applyProtection="1">
      <alignment horizontal="center"/>
      <protection/>
    </xf>
    <xf numFmtId="0" fontId="1" fillId="36" borderId="104" xfId="0" applyNumberFormat="1" applyFont="1" applyFill="1" applyBorder="1" applyAlignment="1" applyProtection="1">
      <alignment horizontal="center"/>
      <protection/>
    </xf>
    <xf numFmtId="0" fontId="1" fillId="36" borderId="105" xfId="0" applyNumberFormat="1" applyFont="1" applyFill="1" applyBorder="1" applyAlignment="1" applyProtection="1">
      <alignment horizontal="center"/>
      <protection/>
    </xf>
    <xf numFmtId="0" fontId="0" fillId="36" borderId="106" xfId="0" applyNumberFormat="1" applyFont="1" applyFill="1" applyBorder="1" applyAlignment="1" applyProtection="1">
      <alignment horizontal="center"/>
      <protection/>
    </xf>
    <xf numFmtId="0" fontId="5" fillId="36" borderId="106" xfId="0" applyNumberFormat="1" applyFont="1" applyFill="1" applyBorder="1" applyAlignment="1" applyProtection="1">
      <alignment horizontal="center"/>
      <protection/>
    </xf>
    <xf numFmtId="0" fontId="5" fillId="36" borderId="107" xfId="0" applyNumberFormat="1" applyFont="1" applyFill="1" applyBorder="1" applyAlignment="1" applyProtection="1">
      <alignment horizontal="center"/>
      <protection/>
    </xf>
    <xf numFmtId="0" fontId="0" fillId="0" borderId="101" xfId="0" applyNumberFormat="1" applyFont="1" applyBorder="1" applyAlignment="1" applyProtection="1">
      <alignment/>
      <protection/>
    </xf>
    <xf numFmtId="0" fontId="1" fillId="36" borderId="102" xfId="0" applyNumberFormat="1" applyFont="1" applyFill="1" applyBorder="1" applyAlignment="1" applyProtection="1">
      <alignment/>
      <protection/>
    </xf>
    <xf numFmtId="0" fontId="0" fillId="0" borderId="102" xfId="0" applyNumberFormat="1" applyFont="1" applyFill="1" applyBorder="1" applyAlignment="1" applyProtection="1">
      <alignment/>
      <protection/>
    </xf>
    <xf numFmtId="0" fontId="0" fillId="0" borderId="102" xfId="0" applyNumberFormat="1" applyFont="1" applyBorder="1" applyAlignment="1" applyProtection="1">
      <alignment/>
      <protection/>
    </xf>
    <xf numFmtId="0" fontId="0" fillId="0" borderId="103" xfId="0" applyNumberFormat="1" applyFont="1" applyBorder="1" applyAlignment="1" applyProtection="1">
      <alignment/>
      <protection/>
    </xf>
    <xf numFmtId="0" fontId="8" fillId="0" borderId="83" xfId="0" applyNumberFormat="1" applyFont="1" applyBorder="1" applyAlignment="1" applyProtection="1">
      <alignment/>
      <protection/>
    </xf>
    <xf numFmtId="0" fontId="8" fillId="0" borderId="84" xfId="0" applyNumberFormat="1" applyFont="1" applyBorder="1" applyAlignment="1" applyProtection="1">
      <alignment/>
      <protection/>
    </xf>
    <xf numFmtId="0" fontId="8" fillId="0" borderId="89" xfId="0" applyNumberFormat="1" applyFont="1" applyBorder="1" applyAlignment="1" applyProtection="1">
      <alignment/>
      <protection/>
    </xf>
    <xf numFmtId="0" fontId="8" fillId="0" borderId="90" xfId="0" applyNumberFormat="1" applyFont="1" applyBorder="1" applyAlignment="1" applyProtection="1">
      <alignment/>
      <protection/>
    </xf>
    <xf numFmtId="0" fontId="16" fillId="0" borderId="90" xfId="0" applyNumberFormat="1" applyFont="1" applyBorder="1" applyAlignment="1" applyProtection="1">
      <alignment/>
      <protection/>
    </xf>
    <xf numFmtId="0" fontId="16" fillId="0" borderId="92" xfId="0" applyNumberFormat="1" applyFont="1" applyBorder="1" applyAlignment="1" applyProtection="1">
      <alignment/>
      <protection/>
    </xf>
    <xf numFmtId="0" fontId="7" fillId="0" borderId="97" xfId="0" applyNumberFormat="1" applyFont="1" applyBorder="1" applyAlignment="1" applyProtection="1">
      <alignment/>
      <protection/>
    </xf>
    <xf numFmtId="0" fontId="7" fillId="0" borderId="98" xfId="0" applyNumberFormat="1" applyFont="1" applyBorder="1" applyAlignment="1" applyProtection="1">
      <alignment/>
      <protection/>
    </xf>
    <xf numFmtId="0" fontId="0" fillId="38" borderId="82" xfId="0" applyNumberFormat="1" applyFont="1" applyFill="1" applyBorder="1" applyAlignment="1" applyProtection="1">
      <alignment/>
      <protection locked="0"/>
    </xf>
    <xf numFmtId="0" fontId="0" fillId="38" borderId="102" xfId="0" applyNumberFormat="1" applyFont="1" applyFill="1" applyBorder="1" applyAlignment="1" applyProtection="1">
      <alignment/>
      <protection locked="0"/>
    </xf>
    <xf numFmtId="0" fontId="1" fillId="0" borderId="0" xfId="66" applyFont="1" applyProtection="1">
      <alignment/>
      <protection/>
    </xf>
    <xf numFmtId="0" fontId="4" fillId="0" borderId="0" xfId="66" applyProtection="1">
      <alignment/>
      <protection/>
    </xf>
    <xf numFmtId="0" fontId="9" fillId="34" borderId="15" xfId="65" applyFont="1" applyFill="1" applyBorder="1" applyProtection="1">
      <alignment/>
      <protection/>
    </xf>
    <xf numFmtId="16" fontId="13" fillId="34" borderId="15" xfId="65" applyNumberFormat="1" applyFont="1" applyFill="1" applyBorder="1" applyAlignment="1" applyProtection="1">
      <alignment horizontal="center"/>
      <protection/>
    </xf>
    <xf numFmtId="2" fontId="14" fillId="0" borderId="15" xfId="65" applyNumberFormat="1" applyFont="1" applyBorder="1" applyProtection="1">
      <alignment/>
      <protection/>
    </xf>
    <xf numFmtId="2" fontId="14" fillId="0" borderId="58" xfId="65" applyNumberFormat="1" applyFont="1" applyBorder="1" applyProtection="1">
      <alignment/>
      <protection/>
    </xf>
    <xf numFmtId="2" fontId="14" fillId="0" borderId="16" xfId="69" applyNumberFormat="1" applyFont="1" applyBorder="1" applyAlignment="1" applyProtection="1">
      <alignment/>
      <protection/>
    </xf>
    <xf numFmtId="2" fontId="14" fillId="0" borderId="16" xfId="65" applyNumberFormat="1" applyFont="1" applyBorder="1" applyProtection="1">
      <alignment/>
      <protection/>
    </xf>
    <xf numFmtId="0" fontId="1" fillId="34" borderId="35" xfId="66" applyFont="1" applyFill="1" applyBorder="1" applyAlignment="1" applyProtection="1">
      <alignment horizontal="center" vertical="top" wrapText="1"/>
      <protection/>
    </xf>
    <xf numFmtId="0" fontId="4" fillId="0" borderId="0" xfId="66" applyAlignment="1" applyProtection="1">
      <alignment wrapText="1"/>
      <protection/>
    </xf>
    <xf numFmtId="0" fontId="2" fillId="0" borderId="15" xfId="66" applyFont="1" applyBorder="1" applyProtection="1">
      <alignment/>
      <protection/>
    </xf>
    <xf numFmtId="0" fontId="4" fillId="0" borderId="15" xfId="66" applyFill="1" applyBorder="1" applyProtection="1">
      <alignment/>
      <protection/>
    </xf>
    <xf numFmtId="9" fontId="4" fillId="0" borderId="15" xfId="69" applyFill="1" applyBorder="1" applyAlignment="1" applyProtection="1">
      <alignment/>
      <protection/>
    </xf>
    <xf numFmtId="0" fontId="4" fillId="0" borderId="15" xfId="66" applyBorder="1" applyProtection="1">
      <alignment/>
      <protection/>
    </xf>
    <xf numFmtId="0" fontId="4" fillId="35" borderId="15" xfId="66" applyFill="1" applyBorder="1" applyProtection="1">
      <alignment/>
      <protection/>
    </xf>
    <xf numFmtId="0" fontId="46" fillId="0" borderId="0" xfId="66" applyFont="1" applyProtection="1">
      <alignment/>
      <protection/>
    </xf>
    <xf numFmtId="0" fontId="3" fillId="0" borderId="0" xfId="66" applyFont="1" applyProtection="1">
      <alignment/>
      <protection/>
    </xf>
    <xf numFmtId="0" fontId="2" fillId="0" borderId="0" xfId="66" applyFont="1" applyProtection="1">
      <alignment/>
      <protection/>
    </xf>
    <xf numFmtId="0" fontId="20" fillId="38" borderId="42" xfId="65" applyFont="1" applyFill="1" applyBorder="1" applyProtection="1">
      <alignment/>
      <protection locked="0"/>
    </xf>
    <xf numFmtId="0" fontId="20" fillId="38" borderId="35" xfId="65" applyFont="1" applyFill="1" applyBorder="1" applyProtection="1">
      <alignment/>
      <protection locked="0"/>
    </xf>
    <xf numFmtId="0" fontId="20" fillId="38" borderId="43" xfId="65" applyFont="1" applyFill="1" applyBorder="1" applyProtection="1">
      <alignment/>
      <protection locked="0"/>
    </xf>
    <xf numFmtId="0" fontId="20" fillId="38" borderId="41" xfId="65" applyFont="1" applyFill="1" applyBorder="1" applyProtection="1">
      <alignment/>
      <protection locked="0"/>
    </xf>
    <xf numFmtId="0" fontId="4" fillId="38" borderId="15" xfId="66" applyFill="1" applyBorder="1" applyProtection="1">
      <alignment/>
      <protection locked="0"/>
    </xf>
    <xf numFmtId="9" fontId="4" fillId="38" borderId="15" xfId="69" applyFill="1" applyBorder="1" applyAlignment="1" applyProtection="1">
      <alignment/>
      <protection locked="0"/>
    </xf>
    <xf numFmtId="9" fontId="4" fillId="0" borderId="15" xfId="69" applyBorder="1" applyAlignment="1" applyProtection="1">
      <alignment/>
      <protection/>
    </xf>
    <xf numFmtId="182" fontId="31" fillId="0" borderId="0" xfId="61" applyFont="1" applyProtection="1">
      <alignment/>
      <protection/>
    </xf>
    <xf numFmtId="182" fontId="19" fillId="0" borderId="0" xfId="61" applyProtection="1">
      <alignment/>
      <protection/>
    </xf>
    <xf numFmtId="182" fontId="32" fillId="0" borderId="0" xfId="61" applyFont="1" applyAlignment="1" applyProtection="1">
      <alignment horizontal="right"/>
      <protection/>
    </xf>
    <xf numFmtId="182" fontId="32" fillId="0" borderId="0" xfId="61" applyFont="1" applyAlignment="1" applyProtection="1">
      <alignment horizontal="center"/>
      <protection/>
    </xf>
    <xf numFmtId="182" fontId="40" fillId="0" borderId="0" xfId="61" applyFont="1" applyFill="1" applyProtection="1">
      <alignment/>
      <protection/>
    </xf>
    <xf numFmtId="182" fontId="34" fillId="0" borderId="0" xfId="61" applyFont="1" applyAlignment="1" applyProtection="1">
      <alignment horizontal="center"/>
      <protection/>
    </xf>
    <xf numFmtId="182" fontId="31" fillId="0" borderId="0" xfId="61" applyFont="1" applyBorder="1" applyProtection="1">
      <alignment/>
      <protection/>
    </xf>
    <xf numFmtId="182" fontId="35" fillId="0" borderId="0" xfId="61" applyFont="1" applyBorder="1" applyProtection="1">
      <alignment/>
      <protection/>
    </xf>
    <xf numFmtId="182" fontId="19" fillId="0" borderId="0" xfId="61" applyAlignment="1" applyProtection="1">
      <alignment horizontal="center" vertical="center"/>
      <protection/>
    </xf>
    <xf numFmtId="182" fontId="36" fillId="0" borderId="0" xfId="61" applyFont="1" applyBorder="1" applyAlignment="1" applyProtection="1">
      <alignment horizontal="right"/>
      <protection/>
    </xf>
    <xf numFmtId="15" fontId="19" fillId="0" borderId="0" xfId="61" applyNumberFormat="1" applyAlignment="1" applyProtection="1">
      <alignment horizontal="left" vertical="center"/>
      <protection/>
    </xf>
    <xf numFmtId="182" fontId="23" fillId="0" borderId="0" xfId="61" applyFont="1" applyAlignment="1" applyProtection="1">
      <alignment horizontal="left" vertical="center"/>
      <protection/>
    </xf>
    <xf numFmtId="182" fontId="22" fillId="0" borderId="108" xfId="61" applyFont="1" applyBorder="1" applyProtection="1">
      <alignment/>
      <protection/>
    </xf>
    <xf numFmtId="182" fontId="35" fillId="0" borderId="54" xfId="61" applyFont="1" applyBorder="1" applyProtection="1">
      <alignment/>
      <protection/>
    </xf>
    <xf numFmtId="182" fontId="35" fillId="0" borderId="109" xfId="61" applyFont="1" applyBorder="1" applyProtection="1">
      <alignment/>
      <protection/>
    </xf>
    <xf numFmtId="182" fontId="19" fillId="0" borderId="0" xfId="61" applyBorder="1" applyProtection="1">
      <alignment/>
      <protection/>
    </xf>
    <xf numFmtId="182" fontId="22" fillId="0" borderId="34" xfId="61" applyFont="1" applyBorder="1" applyAlignment="1" applyProtection="1">
      <alignment/>
      <protection/>
    </xf>
    <xf numFmtId="182" fontId="36" fillId="0" borderId="0" xfId="61" applyFont="1" applyBorder="1" applyAlignment="1" applyProtection="1">
      <alignment horizontal="center"/>
      <protection/>
    </xf>
    <xf numFmtId="182" fontId="36" fillId="0" borderId="0" xfId="61" applyFont="1" applyBorder="1" applyAlignment="1" applyProtection="1">
      <alignment/>
      <protection/>
    </xf>
    <xf numFmtId="3" fontId="36" fillId="0" borderId="0" xfId="61" applyNumberFormat="1" applyFont="1" applyBorder="1" applyAlignment="1" applyProtection="1">
      <alignment horizontal="right"/>
      <protection/>
    </xf>
    <xf numFmtId="3" fontId="36" fillId="0" borderId="44" xfId="61" applyNumberFormat="1" applyFont="1" applyBorder="1" applyAlignment="1" applyProtection="1">
      <alignment horizontal="center"/>
      <protection/>
    </xf>
    <xf numFmtId="182" fontId="19" fillId="0" borderId="0" xfId="61" applyBorder="1" applyAlignment="1" applyProtection="1">
      <alignment/>
      <protection/>
    </xf>
    <xf numFmtId="182" fontId="19" fillId="0" borderId="0" xfId="61" applyAlignment="1" applyProtection="1">
      <alignment/>
      <protection/>
    </xf>
    <xf numFmtId="182" fontId="35" fillId="0" borderId="0" xfId="61" applyFont="1" applyBorder="1" applyAlignment="1" applyProtection="1">
      <alignment/>
      <protection/>
    </xf>
    <xf numFmtId="182" fontId="35" fillId="0" borderId="43" xfId="61" applyFont="1" applyBorder="1" applyAlignment="1" applyProtection="1">
      <alignment/>
      <protection/>
    </xf>
    <xf numFmtId="182" fontId="36" fillId="0" borderId="0" xfId="61" applyFont="1" applyBorder="1" applyAlignment="1" applyProtection="1">
      <alignment horizontal="left" wrapText="1"/>
      <protection/>
    </xf>
    <xf numFmtId="182" fontId="36" fillId="0" borderId="0" xfId="61" applyFont="1" applyBorder="1" applyAlignment="1" applyProtection="1">
      <alignment wrapText="1"/>
      <protection/>
    </xf>
    <xf numFmtId="3" fontId="36" fillId="0" borderId="21" xfId="61" applyNumberFormat="1" applyFont="1" applyBorder="1" applyAlignment="1" applyProtection="1">
      <alignment horizontal="center"/>
      <protection/>
    </xf>
    <xf numFmtId="182" fontId="36" fillId="0" borderId="0" xfId="61" applyFont="1" applyBorder="1" applyAlignment="1" applyProtection="1">
      <alignment horizontal="center" wrapText="1"/>
      <protection/>
    </xf>
    <xf numFmtId="38" fontId="36" fillId="0" borderId="44" xfId="45" applyNumberFormat="1" applyFont="1" applyBorder="1" applyAlignment="1" applyProtection="1">
      <alignment horizontal="center"/>
      <protection/>
    </xf>
    <xf numFmtId="38" fontId="36" fillId="0" borderId="43" xfId="45" applyNumberFormat="1" applyFont="1" applyBorder="1" applyAlignment="1" applyProtection="1">
      <alignment horizontal="center"/>
      <protection/>
    </xf>
    <xf numFmtId="182" fontId="22" fillId="0" borderId="34" xfId="61" applyFont="1" applyBorder="1" applyProtection="1">
      <alignment/>
      <protection/>
    </xf>
    <xf numFmtId="182" fontId="35" fillId="0" borderId="0" xfId="61" applyFont="1" applyBorder="1" applyProtection="1">
      <alignment/>
      <protection/>
    </xf>
    <xf numFmtId="182" fontId="35" fillId="0" borderId="43" xfId="61" applyFont="1" applyBorder="1" applyProtection="1">
      <alignment/>
      <protection/>
    </xf>
    <xf numFmtId="182" fontId="36" fillId="0" borderId="0" xfId="61" applyFont="1" applyBorder="1" applyProtection="1">
      <alignment/>
      <protection/>
    </xf>
    <xf numFmtId="182" fontId="22" fillId="0" borderId="12" xfId="61" applyFont="1" applyBorder="1" applyProtection="1">
      <alignment/>
      <protection/>
    </xf>
    <xf numFmtId="182" fontId="35" fillId="0" borderId="21" xfId="61" applyFont="1" applyBorder="1" applyProtection="1">
      <alignment/>
      <protection/>
    </xf>
    <xf numFmtId="182" fontId="35" fillId="0" borderId="44" xfId="61" applyFont="1" applyBorder="1" applyProtection="1">
      <alignment/>
      <protection/>
    </xf>
    <xf numFmtId="182" fontId="26" fillId="0" borderId="0" xfId="61" applyFont="1" applyBorder="1" applyProtection="1">
      <alignment/>
      <protection/>
    </xf>
    <xf numFmtId="182" fontId="35" fillId="0" borderId="0" xfId="61" applyFont="1" applyProtection="1">
      <alignment/>
      <protection/>
    </xf>
    <xf numFmtId="182" fontId="36" fillId="0" borderId="0" xfId="61" applyFont="1" applyAlignment="1" applyProtection="1">
      <alignment horizontal="center"/>
      <protection/>
    </xf>
    <xf numFmtId="182" fontId="25" fillId="0" borderId="0" xfId="61" applyFont="1" applyProtection="1">
      <alignment/>
      <protection/>
    </xf>
    <xf numFmtId="182" fontId="4" fillId="0" borderId="0" xfId="61" applyFont="1" applyProtection="1">
      <alignment/>
      <protection/>
    </xf>
    <xf numFmtId="182" fontId="1" fillId="0" borderId="0" xfId="61" applyFont="1" applyAlignment="1" applyProtection="1">
      <alignment horizontal="right"/>
      <protection/>
    </xf>
    <xf numFmtId="0" fontId="50" fillId="0" borderId="0" xfId="0" applyNumberFormat="1" applyFont="1" applyAlignment="1" applyProtection="1">
      <alignment/>
      <protection/>
    </xf>
    <xf numFmtId="0" fontId="1" fillId="0" borderId="0" xfId="0" applyNumberFormat="1" applyFont="1" applyBorder="1" applyAlignment="1" applyProtection="1">
      <alignment horizontal="center"/>
      <protection/>
    </xf>
    <xf numFmtId="0" fontId="51" fillId="0" borderId="0" xfId="0" applyNumberFormat="1" applyFont="1" applyAlignment="1" applyProtection="1">
      <alignment horizontal="left"/>
      <protection/>
    </xf>
    <xf numFmtId="0" fontId="51" fillId="0" borderId="0" xfId="0" applyNumberFormat="1" applyFont="1" applyAlignment="1" applyProtection="1">
      <alignment horizontal="center"/>
      <protection/>
    </xf>
    <xf numFmtId="0" fontId="51" fillId="0" borderId="0" xfId="0" applyNumberFormat="1" applyFont="1" applyFill="1" applyAlignment="1" applyProtection="1">
      <alignment horizontal="left"/>
      <protection/>
    </xf>
    <xf numFmtId="0" fontId="4" fillId="0" borderId="0" xfId="0" applyNumberFormat="1" applyFont="1" applyAlignment="1" applyProtection="1">
      <alignment horizontal="centerContinuous"/>
      <protection/>
    </xf>
    <xf numFmtId="182" fontId="35" fillId="0" borderId="0" xfId="61" applyFont="1" applyBorder="1" applyAlignment="1" applyProtection="1">
      <alignment horizontal="left"/>
      <protection/>
    </xf>
    <xf numFmtId="182" fontId="5" fillId="35" borderId="15" xfId="60" applyFont="1" applyFill="1" applyBorder="1" applyAlignment="1" applyProtection="1">
      <alignment vertical="top" wrapText="1"/>
      <protection/>
    </xf>
    <xf numFmtId="38" fontId="5" fillId="38" borderId="15" xfId="65" applyNumberFormat="1" applyFont="1" applyFill="1" applyBorder="1" applyProtection="1">
      <alignment/>
      <protection locked="0"/>
    </xf>
    <xf numFmtId="38" fontId="5" fillId="38" borderId="16" xfId="65" applyNumberFormat="1" applyFont="1" applyFill="1" applyBorder="1" applyProtection="1">
      <alignment/>
      <protection locked="0"/>
    </xf>
    <xf numFmtId="38" fontId="5" fillId="38" borderId="14" xfId="65" applyNumberFormat="1" applyFont="1" applyFill="1" applyBorder="1" applyProtection="1">
      <alignment/>
      <protection locked="0"/>
    </xf>
    <xf numFmtId="38" fontId="5" fillId="38" borderId="42" xfId="65" applyNumberFormat="1" applyFont="1" applyFill="1" applyBorder="1" applyProtection="1">
      <alignment/>
      <protection locked="0"/>
    </xf>
    <xf numFmtId="38" fontId="5" fillId="38" borderId="41" xfId="65" applyNumberFormat="1" applyFont="1" applyFill="1" applyBorder="1" applyProtection="1">
      <alignment/>
      <protection locked="0"/>
    </xf>
    <xf numFmtId="38" fontId="5" fillId="38" borderId="43" xfId="65" applyNumberFormat="1" applyFont="1" applyFill="1" applyBorder="1" applyProtection="1">
      <alignment/>
      <protection locked="0"/>
    </xf>
    <xf numFmtId="191" fontId="1" fillId="0" borderId="0" xfId="0" applyNumberFormat="1" applyFont="1" applyFill="1" applyAlignment="1" applyProtection="1">
      <alignment horizontal="left"/>
      <protection/>
    </xf>
    <xf numFmtId="191" fontId="1" fillId="0" borderId="0" xfId="0" applyNumberFormat="1" applyFont="1" applyAlignment="1" applyProtection="1">
      <alignment horizontal="left"/>
      <protection/>
    </xf>
    <xf numFmtId="10" fontId="36" fillId="0" borderId="44" xfId="69" applyNumberFormat="1" applyFont="1" applyBorder="1" applyAlignment="1" applyProtection="1">
      <alignment horizontal="center"/>
      <protection/>
    </xf>
    <xf numFmtId="182" fontId="36" fillId="0" borderId="0" xfId="61" applyFont="1" applyBorder="1" applyAlignment="1" applyProtection="1">
      <alignment/>
      <protection/>
    </xf>
    <xf numFmtId="182" fontId="36" fillId="0" borderId="0" xfId="61" applyFont="1" applyBorder="1" applyAlignment="1" applyProtection="1">
      <alignment horizontal="left" indent="2"/>
      <protection/>
    </xf>
    <xf numFmtId="182" fontId="36" fillId="0" borderId="0" xfId="61" applyFont="1" applyBorder="1" applyAlignment="1" applyProtection="1">
      <alignment horizontal="left" indent="4"/>
      <protection/>
    </xf>
    <xf numFmtId="182" fontId="19" fillId="0" borderId="43" xfId="61" applyBorder="1" applyAlignment="1" applyProtection="1">
      <alignment/>
      <protection/>
    </xf>
    <xf numFmtId="182" fontId="36" fillId="0" borderId="0" xfId="61" applyFont="1" applyBorder="1" applyProtection="1">
      <alignment/>
      <protection/>
    </xf>
    <xf numFmtId="182" fontId="36" fillId="0" borderId="0" xfId="61" applyFont="1" applyBorder="1" applyAlignment="1" applyProtection="1">
      <alignment horizontal="left" wrapText="1" indent="4"/>
      <protection/>
    </xf>
    <xf numFmtId="3" fontId="36" fillId="0" borderId="0" xfId="61" applyNumberFormat="1" applyFont="1" applyBorder="1" applyAlignment="1" applyProtection="1">
      <alignment horizontal="center"/>
      <protection/>
    </xf>
    <xf numFmtId="182" fontId="36" fillId="0" borderId="0" xfId="61" applyFont="1" applyBorder="1" applyAlignment="1" applyProtection="1">
      <alignment horizontal="left" wrapText="1" indent="2"/>
      <protection/>
    </xf>
    <xf numFmtId="182" fontId="36" fillId="0" borderId="0" xfId="61" applyFont="1" applyFill="1" applyBorder="1" applyAlignment="1" applyProtection="1">
      <alignment/>
      <protection/>
    </xf>
    <xf numFmtId="3" fontId="36" fillId="0" borderId="0" xfId="61" applyNumberFormat="1" applyFont="1" applyFill="1" applyBorder="1" applyAlignment="1" applyProtection="1">
      <alignment horizontal="right"/>
      <protection/>
    </xf>
    <xf numFmtId="3" fontId="36" fillId="0" borderId="44" xfId="61" applyNumberFormat="1" applyFont="1" applyFill="1" applyBorder="1" applyAlignment="1" applyProtection="1">
      <alignment horizontal="center"/>
      <protection/>
    </xf>
    <xf numFmtId="182" fontId="36" fillId="0" borderId="0" xfId="61" applyFont="1" applyFill="1" applyBorder="1" applyAlignment="1" applyProtection="1">
      <alignment/>
      <protection/>
    </xf>
    <xf numFmtId="3" fontId="36" fillId="0" borderId="21" xfId="61" applyNumberFormat="1" applyFont="1" applyFill="1" applyBorder="1" applyAlignment="1" applyProtection="1">
      <alignment horizontal="center"/>
      <protection/>
    </xf>
    <xf numFmtId="3" fontId="36" fillId="0" borderId="43" xfId="61" applyNumberFormat="1" applyFont="1" applyFill="1" applyBorder="1" applyAlignment="1" applyProtection="1">
      <alignment horizontal="center"/>
      <protection/>
    </xf>
    <xf numFmtId="3" fontId="5" fillId="38" borderId="59" xfId="62" applyNumberFormat="1" applyFont="1" applyFill="1" applyBorder="1" applyAlignment="1" applyProtection="1">
      <alignment horizontal="center" vertical="top" wrapText="1"/>
      <protection locked="0"/>
    </xf>
    <xf numFmtId="182" fontId="5" fillId="35" borderId="12" xfId="60" applyFont="1" applyFill="1" applyBorder="1" applyAlignment="1">
      <alignment vertical="top" wrapText="1"/>
      <protection/>
    </xf>
    <xf numFmtId="3" fontId="13" fillId="0" borderId="0" xfId="62" applyNumberFormat="1" applyFont="1" applyFill="1" applyBorder="1" applyAlignment="1">
      <alignment vertical="top" wrapText="1"/>
      <protection/>
    </xf>
    <xf numFmtId="182" fontId="13" fillId="35" borderId="32" xfId="60" applyFont="1" applyFill="1" applyBorder="1" applyAlignment="1">
      <alignment vertical="top" wrapText="1"/>
      <protection/>
    </xf>
    <xf numFmtId="182" fontId="13" fillId="35" borderId="17" xfId="60" applyFont="1" applyFill="1" applyBorder="1" applyAlignment="1">
      <alignment vertical="top" wrapText="1"/>
      <protection/>
    </xf>
    <xf numFmtId="3" fontId="5" fillId="38" borderId="17" xfId="62" applyNumberFormat="1" applyFont="1" applyFill="1" applyBorder="1" applyAlignment="1" applyProtection="1">
      <alignment vertical="top" wrapText="1"/>
      <protection locked="0"/>
    </xf>
    <xf numFmtId="3" fontId="13" fillId="0" borderId="17" xfId="62" applyNumberFormat="1" applyFont="1" applyFill="1" applyBorder="1" applyAlignment="1">
      <alignment vertical="top" wrapText="1"/>
      <protection/>
    </xf>
    <xf numFmtId="3" fontId="5" fillId="0" borderId="17" xfId="62" applyNumberFormat="1" applyFont="1" applyFill="1" applyBorder="1" applyAlignment="1">
      <alignment vertical="top" wrapText="1"/>
      <protection/>
    </xf>
    <xf numFmtId="182" fontId="13" fillId="35" borderId="15" xfId="60" applyFont="1" applyFill="1" applyBorder="1" applyAlignment="1">
      <alignment vertical="top" wrapText="1"/>
      <protection/>
    </xf>
    <xf numFmtId="182" fontId="13" fillId="35" borderId="35" xfId="60" applyFont="1" applyFill="1" applyBorder="1" applyAlignment="1">
      <alignment vertical="top" wrapText="1"/>
      <protection/>
    </xf>
    <xf numFmtId="182" fontId="5" fillId="37" borderId="15" xfId="60" applyFont="1" applyFill="1" applyBorder="1" applyAlignment="1">
      <alignment vertical="top" wrapText="1"/>
      <protection/>
    </xf>
    <xf numFmtId="182" fontId="13" fillId="36" borderId="38" xfId="60" applyFont="1" applyFill="1" applyBorder="1" applyAlignment="1">
      <alignment vertical="top" wrapText="1"/>
      <protection/>
    </xf>
    <xf numFmtId="182" fontId="13" fillId="35" borderId="32" xfId="60" applyFont="1" applyFill="1" applyBorder="1" applyAlignment="1">
      <alignment horizontal="center" vertical="top" wrapText="1"/>
      <protection/>
    </xf>
    <xf numFmtId="182" fontId="13" fillId="35" borderId="42" xfId="60" applyFont="1" applyFill="1" applyBorder="1" applyAlignment="1">
      <alignment vertical="top" wrapText="1"/>
      <protection/>
    </xf>
    <xf numFmtId="3" fontId="5" fillId="38" borderId="17" xfId="46" applyNumberFormat="1" applyFont="1" applyFill="1" applyBorder="1" applyAlignment="1" applyProtection="1">
      <alignment vertical="top" wrapText="1"/>
      <protection locked="0"/>
    </xf>
    <xf numFmtId="3" fontId="13" fillId="0" borderId="55" xfId="62" applyNumberFormat="1" applyFont="1" applyFill="1" applyBorder="1" applyAlignment="1">
      <alignment vertical="top" wrapText="1"/>
      <protection/>
    </xf>
    <xf numFmtId="182" fontId="13" fillId="35" borderId="23" xfId="60" applyFont="1" applyFill="1" applyBorder="1" applyAlignment="1">
      <alignment vertical="top" wrapText="1"/>
      <protection/>
    </xf>
    <xf numFmtId="3" fontId="5" fillId="0" borderId="15" xfId="62" applyNumberFormat="1" applyFont="1" applyFill="1" applyBorder="1" applyAlignment="1" quotePrefix="1">
      <alignment horizontal="center" vertical="top" wrapText="1"/>
      <protection/>
    </xf>
    <xf numFmtId="3" fontId="13" fillId="0" borderId="55" xfId="62" applyNumberFormat="1" applyFont="1" applyFill="1" applyBorder="1" applyAlignment="1">
      <alignment wrapText="1"/>
      <protection/>
    </xf>
    <xf numFmtId="3" fontId="13" fillId="35" borderId="17" xfId="60" applyNumberFormat="1" applyFont="1" applyFill="1" applyBorder="1" applyAlignment="1">
      <alignment vertical="top" wrapText="1"/>
      <protection/>
    </xf>
    <xf numFmtId="3" fontId="13" fillId="0" borderId="17" xfId="62" applyNumberFormat="1" applyFont="1" applyFill="1" applyBorder="1" applyAlignment="1">
      <alignment wrapText="1"/>
      <protection/>
    </xf>
    <xf numFmtId="182" fontId="13" fillId="35" borderId="71" xfId="60" applyFont="1" applyFill="1" applyBorder="1" applyAlignment="1">
      <alignment wrapText="1"/>
      <protection/>
    </xf>
    <xf numFmtId="182" fontId="13" fillId="35" borderId="108" xfId="60" applyFont="1" applyFill="1" applyBorder="1" applyAlignment="1">
      <alignment vertical="top" wrapText="1"/>
      <protection/>
    </xf>
    <xf numFmtId="182" fontId="13" fillId="35" borderId="49" xfId="60" applyFont="1" applyFill="1" applyBorder="1" applyAlignment="1">
      <alignment vertical="top" wrapText="1"/>
      <protection/>
    </xf>
    <xf numFmtId="3" fontId="5" fillId="0" borderId="59" xfId="62" applyNumberFormat="1" applyFont="1" applyFill="1" applyBorder="1" applyAlignment="1">
      <alignment horizontal="center" vertical="top" wrapText="1"/>
      <protection/>
    </xf>
    <xf numFmtId="3" fontId="53" fillId="0" borderId="0" xfId="60" applyNumberFormat="1" applyFont="1" applyAlignment="1">
      <alignment horizontal="center"/>
      <protection/>
    </xf>
    <xf numFmtId="182" fontId="13" fillId="35" borderId="67" xfId="60" applyFont="1" applyFill="1" applyBorder="1" applyAlignment="1">
      <alignment horizontal="center" vertical="top" wrapText="1"/>
      <protection/>
    </xf>
    <xf numFmtId="182" fontId="13" fillId="0" borderId="56" xfId="60" applyFont="1" applyFill="1" applyBorder="1" applyAlignment="1" quotePrefix="1">
      <alignment horizontal="center" wrapText="1"/>
      <protection/>
    </xf>
    <xf numFmtId="182" fontId="13" fillId="35" borderId="60" xfId="60" applyFont="1" applyFill="1" applyBorder="1" applyAlignment="1">
      <alignment vertical="top" wrapText="1"/>
      <protection/>
    </xf>
    <xf numFmtId="182" fontId="13" fillId="35" borderId="109" xfId="60" applyFont="1" applyFill="1" applyBorder="1" applyAlignment="1">
      <alignment wrapText="1"/>
      <protection/>
    </xf>
    <xf numFmtId="182" fontId="13" fillId="35" borderId="110" xfId="60" applyFont="1" applyFill="1" applyBorder="1" applyAlignment="1">
      <alignment wrapText="1"/>
      <protection/>
    </xf>
    <xf numFmtId="0" fontId="13" fillId="0" borderId="0" xfId="62" applyFont="1" applyFill="1" applyBorder="1" applyAlignment="1">
      <alignment vertical="top" wrapText="1"/>
      <protection/>
    </xf>
    <xf numFmtId="182" fontId="53" fillId="0" borderId="0" xfId="60" applyFont="1">
      <alignment/>
      <protection/>
    </xf>
    <xf numFmtId="182" fontId="13" fillId="35" borderId="41" xfId="60" applyFont="1" applyFill="1" applyBorder="1" applyAlignment="1">
      <alignment vertical="top" wrapText="1"/>
      <protection/>
    </xf>
    <xf numFmtId="0" fontId="13" fillId="0" borderId="56" xfId="62" applyFont="1" applyFill="1" applyBorder="1" applyAlignment="1" quotePrefix="1">
      <alignment horizontal="center" vertical="top" wrapText="1"/>
      <protection/>
    </xf>
    <xf numFmtId="3" fontId="13" fillId="0" borderId="36" xfId="62" applyNumberFormat="1" applyFont="1" applyFill="1" applyBorder="1" applyAlignment="1">
      <alignment vertical="top" wrapText="1"/>
      <protection/>
    </xf>
    <xf numFmtId="182" fontId="13" fillId="35" borderId="43" xfId="60" applyFont="1" applyFill="1" applyBorder="1" applyAlignment="1">
      <alignment vertical="top" wrapText="1"/>
      <protection/>
    </xf>
    <xf numFmtId="182" fontId="13" fillId="35" borderId="16" xfId="60" applyFont="1" applyFill="1" applyBorder="1" applyAlignment="1">
      <alignment vertical="top" wrapText="1"/>
      <protection/>
    </xf>
    <xf numFmtId="182" fontId="13" fillId="35" borderId="63" xfId="60" applyFont="1" applyFill="1" applyBorder="1" applyAlignment="1">
      <alignment vertical="top" wrapText="1"/>
      <protection/>
    </xf>
    <xf numFmtId="3" fontId="13" fillId="0" borderId="111" xfId="62" applyNumberFormat="1" applyFont="1" applyFill="1" applyBorder="1" applyAlignment="1">
      <alignment vertical="top" wrapText="1"/>
      <protection/>
    </xf>
    <xf numFmtId="3" fontId="13" fillId="35" borderId="112" xfId="60" applyNumberFormat="1" applyFont="1" applyFill="1" applyBorder="1" applyAlignment="1">
      <alignment horizontal="center" vertical="top" wrapText="1"/>
      <protection/>
    </xf>
    <xf numFmtId="182" fontId="13" fillId="35" borderId="60" xfId="60" applyFont="1" applyFill="1" applyBorder="1" applyAlignment="1">
      <alignment horizontal="center" vertical="top" wrapText="1"/>
      <protection/>
    </xf>
    <xf numFmtId="182" fontId="13" fillId="35" borderId="56" xfId="60" applyFont="1" applyFill="1" applyBorder="1" applyAlignment="1">
      <alignment vertical="top" wrapText="1"/>
      <protection/>
    </xf>
    <xf numFmtId="3" fontId="13" fillId="0" borderId="56" xfId="62" applyNumberFormat="1" applyFont="1" applyFill="1" applyBorder="1" applyAlignment="1" quotePrefix="1">
      <alignment horizontal="center" wrapText="1"/>
      <protection/>
    </xf>
    <xf numFmtId="182" fontId="13" fillId="35" borderId="11" xfId="60" applyFont="1" applyFill="1" applyBorder="1" applyAlignment="1">
      <alignment vertical="top" wrapText="1"/>
      <protection/>
    </xf>
    <xf numFmtId="38" fontId="13" fillId="0" borderId="56" xfId="46" applyNumberFormat="1" applyFont="1" applyFill="1" applyBorder="1" applyAlignment="1" quotePrefix="1">
      <alignment horizontal="center" wrapText="1"/>
    </xf>
    <xf numFmtId="0" fontId="13" fillId="0" borderId="56" xfId="62" applyFont="1" applyFill="1" applyBorder="1" applyAlignment="1" quotePrefix="1">
      <alignment horizontal="center" wrapText="1"/>
      <protection/>
    </xf>
    <xf numFmtId="182" fontId="13" fillId="35" borderId="108" xfId="60" applyFont="1" applyFill="1" applyBorder="1" applyAlignment="1">
      <alignment wrapText="1"/>
      <protection/>
    </xf>
    <xf numFmtId="182" fontId="13" fillId="35" borderId="54" xfId="60" applyFont="1" applyFill="1" applyBorder="1" applyAlignment="1">
      <alignment wrapText="1"/>
      <protection/>
    </xf>
    <xf numFmtId="182" fontId="13" fillId="35" borderId="38" xfId="60" applyFont="1" applyFill="1" applyBorder="1" applyAlignment="1">
      <alignment wrapText="1"/>
      <protection/>
    </xf>
    <xf numFmtId="3" fontId="13" fillId="0" borderId="53" xfId="62" applyNumberFormat="1" applyFont="1" applyFill="1" applyBorder="1" applyAlignment="1">
      <alignment vertical="top" wrapText="1"/>
      <protection/>
    </xf>
    <xf numFmtId="0" fontId="13" fillId="0" borderId="34" xfId="62" applyFont="1" applyFill="1" applyBorder="1" applyAlignment="1">
      <alignment vertical="top" wrapText="1"/>
      <protection/>
    </xf>
    <xf numFmtId="3" fontId="13" fillId="0" borderId="16" xfId="62" applyNumberFormat="1" applyFont="1" applyFill="1" applyBorder="1" applyAlignment="1">
      <alignment vertical="top" wrapText="1"/>
      <protection/>
    </xf>
    <xf numFmtId="3" fontId="13" fillId="0" borderId="41" xfId="62" applyNumberFormat="1" applyFont="1" applyFill="1" applyBorder="1" applyAlignment="1">
      <alignment vertical="top" wrapText="1"/>
      <protection/>
    </xf>
    <xf numFmtId="0" fontId="32" fillId="0" borderId="0" xfId="0" applyFont="1" applyBorder="1" applyAlignment="1" applyProtection="1">
      <alignment/>
      <protection locked="0"/>
    </xf>
    <xf numFmtId="0" fontId="31" fillId="0" borderId="0" xfId="0" applyFont="1" applyBorder="1" applyAlignment="1" applyProtection="1">
      <alignment/>
      <protection locked="0"/>
    </xf>
    <xf numFmtId="0" fontId="31" fillId="0" borderId="0" xfId="0" applyFont="1" applyAlignment="1" applyProtection="1">
      <alignment/>
      <protection locked="0"/>
    </xf>
    <xf numFmtId="0" fontId="32" fillId="42" borderId="37" xfId="0" applyFont="1" applyFill="1" applyBorder="1" applyAlignment="1" applyProtection="1">
      <alignment horizontal="center" vertical="center" wrapText="1"/>
      <protection locked="0"/>
    </xf>
    <xf numFmtId="0" fontId="32" fillId="42" borderId="73" xfId="0" applyFont="1" applyFill="1" applyBorder="1" applyAlignment="1" applyProtection="1">
      <alignment horizontal="center" vertical="center" wrapText="1"/>
      <protection locked="0"/>
    </xf>
    <xf numFmtId="0" fontId="31" fillId="42" borderId="56" xfId="0" applyFont="1" applyFill="1" applyBorder="1" applyAlignment="1" applyProtection="1">
      <alignment horizontal="center" vertical="center" wrapText="1"/>
      <protection/>
    </xf>
    <xf numFmtId="0" fontId="32" fillId="42" borderId="69" xfId="0" applyFont="1" applyFill="1" applyBorder="1" applyAlignment="1" applyProtection="1">
      <alignment horizontal="center" vertical="center" wrapText="1"/>
      <protection locked="0"/>
    </xf>
    <xf numFmtId="0" fontId="32" fillId="42" borderId="36" xfId="0" applyFont="1" applyFill="1" applyBorder="1" applyAlignment="1" applyProtection="1">
      <alignment horizontal="center" vertical="center" wrapText="1"/>
      <protection locked="0"/>
    </xf>
    <xf numFmtId="0" fontId="31" fillId="38" borderId="11" xfId="0" applyFont="1" applyFill="1" applyBorder="1" applyAlignment="1" applyProtection="1">
      <alignment/>
      <protection locked="0"/>
    </xf>
    <xf numFmtId="193" fontId="31" fillId="0" borderId="11" xfId="42" applyNumberFormat="1" applyFont="1" applyFill="1" applyBorder="1" applyAlignment="1" applyProtection="1">
      <alignment/>
      <protection locked="0"/>
    </xf>
    <xf numFmtId="171" fontId="31" fillId="0" borderId="11" xfId="42" applyFont="1" applyBorder="1" applyAlignment="1" applyProtection="1">
      <alignment/>
      <protection locked="0"/>
    </xf>
    <xf numFmtId="0" fontId="31" fillId="0" borderId="15" xfId="0" applyFont="1" applyBorder="1" applyAlignment="1" applyProtection="1">
      <alignment/>
      <protection locked="0"/>
    </xf>
    <xf numFmtId="193" fontId="31" fillId="0" borderId="15" xfId="42" applyNumberFormat="1" applyFont="1" applyBorder="1" applyAlignment="1" applyProtection="1">
      <alignment/>
      <protection locked="0"/>
    </xf>
    <xf numFmtId="171" fontId="31" fillId="0" borderId="15" xfId="42" applyFont="1" applyBorder="1" applyAlignment="1" applyProtection="1">
      <alignment/>
      <protection locked="0"/>
    </xf>
    <xf numFmtId="171" fontId="31" fillId="0" borderId="35" xfId="42" applyFont="1" applyBorder="1" applyAlignment="1" applyProtection="1">
      <alignment/>
      <protection locked="0"/>
    </xf>
    <xf numFmtId="171" fontId="31" fillId="0" borderId="0" xfId="42" applyFont="1" applyAlignment="1" applyProtection="1">
      <alignment/>
      <protection locked="0"/>
    </xf>
    <xf numFmtId="171" fontId="31" fillId="0" borderId="0" xfId="42" applyFont="1" applyBorder="1" applyAlignment="1" applyProtection="1">
      <alignment/>
      <protection locked="0"/>
    </xf>
    <xf numFmtId="171" fontId="32" fillId="0" borderId="15" xfId="42" applyFont="1" applyBorder="1" applyAlignment="1" applyProtection="1">
      <alignment/>
      <protection locked="0"/>
    </xf>
    <xf numFmtId="171" fontId="32" fillId="43" borderId="15" xfId="42" applyFont="1" applyFill="1" applyBorder="1" applyAlignment="1" applyProtection="1">
      <alignment/>
      <protection locked="0"/>
    </xf>
    <xf numFmtId="0" fontId="13" fillId="38" borderId="25" xfId="63" applyFont="1" applyFill="1" applyBorder="1" applyAlignment="1" applyProtection="1" quotePrefix="1">
      <alignment horizontal="left" vertical="top" wrapText="1"/>
      <protection locked="0"/>
    </xf>
    <xf numFmtId="3" fontId="5" fillId="38" borderId="59" xfId="62" applyNumberFormat="1" applyFont="1" applyFill="1" applyBorder="1" applyAlignment="1" applyProtection="1">
      <alignment vertical="top" wrapText="1"/>
      <protection locked="0"/>
    </xf>
    <xf numFmtId="3" fontId="5" fillId="0" borderId="59" xfId="62" applyNumberFormat="1" applyFont="1" applyFill="1" applyBorder="1" applyAlignment="1">
      <alignment vertical="top" wrapText="1"/>
      <protection/>
    </xf>
    <xf numFmtId="3" fontId="13" fillId="0" borderId="59" xfId="62" applyNumberFormat="1" applyFont="1" applyFill="1" applyBorder="1" applyAlignment="1">
      <alignment vertical="top" wrapText="1"/>
      <protection/>
    </xf>
    <xf numFmtId="3" fontId="13" fillId="0" borderId="45" xfId="62" applyNumberFormat="1" applyFont="1" applyFill="1" applyBorder="1" applyAlignment="1">
      <alignment vertical="top" wrapText="1"/>
      <protection/>
    </xf>
    <xf numFmtId="3" fontId="5" fillId="38" borderId="15" xfId="62" applyNumberFormat="1" applyFont="1" applyFill="1" applyBorder="1" applyAlignment="1" applyProtection="1">
      <alignment vertical="top" wrapText="1"/>
      <protection locked="0"/>
    </xf>
    <xf numFmtId="3" fontId="13" fillId="36" borderId="72" xfId="62" applyNumberFormat="1" applyFont="1" applyFill="1" applyBorder="1" applyAlignment="1">
      <alignment vertical="top" wrapText="1"/>
      <protection/>
    </xf>
    <xf numFmtId="1" fontId="8" fillId="0" borderId="13" xfId="0" applyNumberFormat="1" applyFont="1" applyBorder="1" applyAlignment="1">
      <alignment/>
    </xf>
    <xf numFmtId="49" fontId="51" fillId="0" borderId="0" xfId="0" applyNumberFormat="1" applyFont="1" applyFill="1" applyAlignment="1" applyProtection="1">
      <alignment horizontal="left"/>
      <protection locked="0"/>
    </xf>
    <xf numFmtId="0" fontId="51" fillId="0" borderId="0" xfId="0" applyNumberFormat="1" applyFont="1" applyFill="1" applyAlignment="1" applyProtection="1">
      <alignment horizontal="left"/>
      <protection locked="0"/>
    </xf>
    <xf numFmtId="0" fontId="4" fillId="0" borderId="0" xfId="65" applyProtection="1">
      <alignment/>
      <protection locked="0"/>
    </xf>
    <xf numFmtId="0" fontId="4" fillId="0" borderId="0" xfId="66" applyProtection="1">
      <alignment/>
      <protection locked="0"/>
    </xf>
    <xf numFmtId="38" fontId="25" fillId="0" borderId="0" xfId="45" applyNumberFormat="1" applyFont="1" applyFill="1" applyBorder="1" applyAlignment="1" applyProtection="1">
      <alignment horizontal="centerContinuous"/>
      <protection/>
    </xf>
    <xf numFmtId="38" fontId="22" fillId="0" borderId="54" xfId="45" applyNumberFormat="1" applyFont="1" applyFill="1" applyBorder="1" applyAlignment="1" applyProtection="1">
      <alignment/>
      <protection/>
    </xf>
    <xf numFmtId="38" fontId="22" fillId="0" borderId="0" xfId="45" applyNumberFormat="1" applyFont="1" applyFill="1" applyBorder="1" applyAlignment="1" applyProtection="1">
      <alignment horizontal="center" vertical="center" wrapText="1"/>
      <protection/>
    </xf>
    <xf numFmtId="38" fontId="22" fillId="0" borderId="54" xfId="45" applyNumberFormat="1" applyFont="1" applyFill="1" applyBorder="1" applyAlignment="1" applyProtection="1">
      <alignment horizontal="center" vertical="center" wrapText="1"/>
      <protection/>
    </xf>
    <xf numFmtId="15" fontId="1" fillId="38" borderId="0" xfId="0" applyNumberFormat="1" applyFont="1" applyFill="1" applyAlignment="1" applyProtection="1">
      <alignment horizontal="left"/>
      <protection/>
    </xf>
    <xf numFmtId="192" fontId="1" fillId="38" borderId="0" xfId="0" applyNumberFormat="1" applyFont="1" applyFill="1" applyAlignment="1" applyProtection="1">
      <alignment horizontal="left"/>
      <protection/>
    </xf>
    <xf numFmtId="0" fontId="49" fillId="38" borderId="42" xfId="65" applyFont="1" applyFill="1" applyBorder="1" applyProtection="1">
      <alignment/>
      <protection/>
    </xf>
    <xf numFmtId="38" fontId="22" fillId="38" borderId="0" xfId="45" applyNumberFormat="1" applyFont="1" applyFill="1" applyBorder="1" applyAlignment="1" applyProtection="1">
      <alignment/>
      <protection/>
    </xf>
    <xf numFmtId="38" fontId="23" fillId="38" borderId="0" xfId="45" applyNumberFormat="1" applyFont="1" applyFill="1" applyBorder="1" applyAlignment="1" applyProtection="1">
      <alignment/>
      <protection/>
    </xf>
    <xf numFmtId="38" fontId="26" fillId="38" borderId="0" xfId="45" applyNumberFormat="1" applyFont="1" applyFill="1" applyBorder="1" applyAlignment="1" applyProtection="1">
      <alignment horizontal="centerContinuous"/>
      <protection/>
    </xf>
    <xf numFmtId="0" fontId="31" fillId="38" borderId="17" xfId="0" applyFont="1" applyFill="1" applyBorder="1" applyAlignment="1" applyProtection="1">
      <alignment horizontal="center" wrapText="1"/>
      <protection locked="0"/>
    </xf>
    <xf numFmtId="0" fontId="31" fillId="38" borderId="22" xfId="0" applyFont="1" applyFill="1" applyBorder="1" applyAlignment="1" applyProtection="1">
      <alignment horizontal="center" wrapText="1"/>
      <protection locked="0"/>
    </xf>
    <xf numFmtId="0" fontId="31" fillId="38" borderId="58" xfId="0" applyFont="1" applyFill="1" applyBorder="1" applyAlignment="1" applyProtection="1">
      <alignment horizontal="center" wrapText="1"/>
      <protection locked="0"/>
    </xf>
    <xf numFmtId="0" fontId="52" fillId="0" borderId="113" xfId="62" applyFont="1" applyFill="1" applyBorder="1" applyAlignment="1">
      <alignment horizontal="center" vertical="center"/>
      <protection/>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38" fontId="23" fillId="0" borderId="0" xfId="45" applyNumberFormat="1" applyFont="1" applyAlignment="1" applyProtection="1">
      <alignment horizontal="center"/>
      <protection/>
    </xf>
    <xf numFmtId="38" fontId="23" fillId="34" borderId="0" xfId="45" applyNumberFormat="1" applyFont="1" applyFill="1" applyBorder="1" applyAlignment="1" applyProtection="1">
      <alignment/>
      <protection/>
    </xf>
    <xf numFmtId="38" fontId="22" fillId="0" borderId="0" xfId="45" applyNumberFormat="1" applyFont="1" applyBorder="1" applyAlignment="1" applyProtection="1">
      <alignment/>
      <protection/>
    </xf>
    <xf numFmtId="38" fontId="23" fillId="0" borderId="0" xfId="45" applyNumberFormat="1" applyFont="1" applyBorder="1" applyAlignment="1" applyProtection="1">
      <alignment/>
      <protection/>
    </xf>
    <xf numFmtId="38" fontId="23" fillId="0" borderId="17" xfId="45" applyNumberFormat="1" applyFont="1" applyBorder="1" applyAlignment="1" applyProtection="1">
      <alignment horizontal="center" vertical="center"/>
      <protection/>
    </xf>
    <xf numFmtId="38" fontId="22" fillId="0" borderId="22" xfId="45" applyNumberFormat="1" applyFont="1" applyBorder="1" applyAlignment="1" applyProtection="1">
      <alignment/>
      <protection/>
    </xf>
    <xf numFmtId="38" fontId="22" fillId="0" borderId="58" xfId="45" applyNumberFormat="1" applyFont="1" applyBorder="1" applyAlignment="1" applyProtection="1">
      <alignment/>
      <protection/>
    </xf>
    <xf numFmtId="38" fontId="23" fillId="0" borderId="0" xfId="45" applyNumberFormat="1" applyFont="1" applyBorder="1" applyAlignment="1" applyProtection="1">
      <alignment horizontal="center"/>
      <protection/>
    </xf>
    <xf numFmtId="38" fontId="22" fillId="0" borderId="0" xfId="45" applyNumberFormat="1" applyFont="1" applyBorder="1" applyAlignment="1" applyProtection="1">
      <alignment horizontal="center"/>
      <protection/>
    </xf>
    <xf numFmtId="38" fontId="22" fillId="0" borderId="0" xfId="45" applyNumberFormat="1" applyFont="1" applyAlignment="1" applyProtection="1">
      <alignment horizontal="center"/>
      <protection/>
    </xf>
    <xf numFmtId="38" fontId="22" fillId="34" borderId="0" xfId="45" applyNumberFormat="1" applyFont="1" applyFill="1" applyBorder="1" applyAlignment="1" applyProtection="1">
      <alignment/>
      <protection/>
    </xf>
    <xf numFmtId="38" fontId="25" fillId="0" borderId="0" xfId="45" applyNumberFormat="1" applyFont="1" applyBorder="1" applyAlignment="1" applyProtection="1">
      <alignment/>
      <protection/>
    </xf>
    <xf numFmtId="38" fontId="22" fillId="34" borderId="0" xfId="45" applyNumberFormat="1" applyFont="1" applyFill="1" applyAlignment="1" applyProtection="1">
      <alignment/>
      <protection/>
    </xf>
    <xf numFmtId="182" fontId="23" fillId="0" borderId="0" xfId="61" applyFont="1" applyBorder="1" applyAlignment="1" applyProtection="1">
      <alignment horizontal="center" vertical="center"/>
      <protection/>
    </xf>
    <xf numFmtId="182" fontId="22" fillId="0" borderId="0" xfId="61" applyFont="1" applyBorder="1" applyAlignment="1" applyProtection="1">
      <alignment horizontal="center" vertical="center"/>
      <protection/>
    </xf>
    <xf numFmtId="182" fontId="23" fillId="0" borderId="0" xfId="61" applyFont="1" applyBorder="1" applyAlignment="1" applyProtection="1">
      <alignment horizontal="center" vertical="center" wrapText="1"/>
      <protection/>
    </xf>
    <xf numFmtId="182" fontId="22" fillId="0" borderId="0" xfId="61" applyFont="1" applyBorder="1" applyAlignment="1" applyProtection="1">
      <alignment horizontal="center" vertical="center" wrapText="1"/>
      <protection/>
    </xf>
    <xf numFmtId="182" fontId="23" fillId="0" borderId="0" xfId="61" applyFont="1" applyAlignment="1" applyProtection="1">
      <alignment horizontal="center"/>
      <protection/>
    </xf>
    <xf numFmtId="182" fontId="23" fillId="0" borderId="17" xfId="61" applyFont="1" applyBorder="1" applyAlignment="1" applyProtection="1">
      <alignment horizontal="center" vertical="center"/>
      <protection/>
    </xf>
    <xf numFmtId="182" fontId="22" fillId="0" borderId="58" xfId="61" applyFont="1" applyBorder="1" applyAlignment="1" applyProtection="1">
      <alignment horizontal="center" vertical="center"/>
      <protection/>
    </xf>
    <xf numFmtId="182" fontId="23" fillId="0" borderId="35" xfId="61" applyFont="1" applyBorder="1" applyAlignment="1" applyProtection="1">
      <alignment horizontal="center" vertical="center"/>
      <protection/>
    </xf>
    <xf numFmtId="182" fontId="22" fillId="0" borderId="42" xfId="61" applyFont="1" applyBorder="1" applyAlignment="1" applyProtection="1">
      <alignment horizontal="center" vertical="center"/>
      <protection/>
    </xf>
    <xf numFmtId="0" fontId="7" fillId="0" borderId="0" xfId="0" applyNumberFormat="1" applyFont="1" applyAlignment="1">
      <alignment horizontal="left" wrapText="1"/>
    </xf>
    <xf numFmtId="0" fontId="10" fillId="36" borderId="32" xfId="65" applyFont="1" applyFill="1" applyBorder="1" applyAlignment="1" applyProtection="1">
      <alignment horizontal="center"/>
      <protection/>
    </xf>
    <xf numFmtId="0" fontId="10" fillId="36" borderId="49" xfId="65" applyFont="1" applyFill="1" applyBorder="1" applyAlignment="1" applyProtection="1">
      <alignment horizontal="center"/>
      <protection/>
    </xf>
    <xf numFmtId="0" fontId="10" fillId="36" borderId="67" xfId="65" applyFont="1" applyFill="1" applyBorder="1" applyAlignment="1" applyProtection="1">
      <alignment horizontal="center"/>
      <protection/>
    </xf>
    <xf numFmtId="0" fontId="10" fillId="36" borderId="27" xfId="65" applyFont="1" applyFill="1" applyBorder="1" applyAlignment="1" applyProtection="1">
      <alignment horizontal="center"/>
      <protection/>
    </xf>
    <xf numFmtId="0" fontId="10" fillId="36" borderId="68" xfId="65" applyFont="1" applyFill="1" applyBorder="1" applyAlignment="1" applyProtection="1">
      <alignment horizontal="center"/>
      <protection/>
    </xf>
    <xf numFmtId="182" fontId="33" fillId="0" borderId="0" xfId="61" applyFont="1" applyAlignment="1" applyProtection="1">
      <alignment horizontal="center"/>
      <protection/>
    </xf>
    <xf numFmtId="182" fontId="32" fillId="0" borderId="0" xfId="61" applyFont="1" applyAlignment="1" applyProtection="1">
      <alignment horizontal="center"/>
      <protection/>
    </xf>
    <xf numFmtId="182" fontId="17" fillId="0" borderId="35" xfId="61" applyFont="1" applyBorder="1" applyAlignment="1">
      <alignment horizontal="center" vertical="center"/>
      <protection/>
    </xf>
    <xf numFmtId="182" fontId="39" fillId="0" borderId="11" xfId="61" applyFont="1" applyBorder="1" applyAlignment="1">
      <alignment horizontal="center" vertical="center"/>
      <protection/>
    </xf>
    <xf numFmtId="182" fontId="0" fillId="0" borderId="11" xfId="61" applyFont="1" applyBorder="1" applyAlignment="1">
      <alignment horizontal="center" vertical="center"/>
      <protection/>
    </xf>
    <xf numFmtId="182" fontId="37" fillId="0" borderId="0" xfId="61" applyFont="1" applyBorder="1" applyAlignment="1">
      <alignment horizontal="center" vertical="center"/>
      <protection/>
    </xf>
    <xf numFmtId="182" fontId="38" fillId="0" borderId="0" xfId="61" applyFont="1" applyAlignment="1">
      <alignment horizontal="center" vertic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Adj Blank CB100" xfId="44"/>
    <cellStyle name="Comma_C100_101" xfId="45"/>
    <cellStyle name="Comma_MAR 97"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Adj Blank CB100" xfId="60"/>
    <cellStyle name="Normal_C100_101" xfId="61"/>
    <cellStyle name="Normal_MAR 97" xfId="62"/>
    <cellStyle name="Normal_MAR100" xfId="63"/>
    <cellStyle name="Normal_MAR100T" xfId="64"/>
    <cellStyle name="Normal_Marketriskgrid" xfId="65"/>
    <cellStyle name="Normal_Option sheet" xfId="66"/>
    <cellStyle name="Note" xfId="67"/>
    <cellStyle name="Output" xfId="68"/>
    <cellStyle name="Percent" xfId="69"/>
    <cellStyle name="Title" xfId="70"/>
    <cellStyle name="Total" xfId="71"/>
    <cellStyle name="Warning Text" xfId="72"/>
  </cellStyles>
  <dxfs count="5">
    <dxf>
      <font>
        <u val="double"/>
        <color indexed="10"/>
      </font>
    </dxf>
    <dxf>
      <font>
        <u val="double"/>
        <color indexed="10"/>
      </font>
    </dxf>
    <dxf>
      <font>
        <color indexed="10"/>
      </font>
    </dxf>
    <dxf>
      <font>
        <color rgb="FFFF0000"/>
      </font>
      <border/>
    </dxf>
    <dxf>
      <font>
        <u val="doubl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D59"/>
  <sheetViews>
    <sheetView tabSelected="1" zoomScalePageLayoutView="0" workbookViewId="0" topLeftCell="A1">
      <selection activeCell="B1" sqref="B1:E1"/>
    </sheetView>
  </sheetViews>
  <sheetFormatPr defaultColWidth="8.88671875" defaultRowHeight="15"/>
  <cols>
    <col min="1" max="1" width="39.77734375" style="679" bestFit="1" customWidth="1"/>
    <col min="2" max="2" width="10.4453125" style="679" customWidth="1"/>
    <col min="3" max="4" width="8.88671875" style="679" customWidth="1"/>
    <col min="5" max="5" width="5.10546875" style="679" bestFit="1" customWidth="1"/>
    <col min="6" max="6" width="9.4453125" style="679" hidden="1" customWidth="1"/>
    <col min="7" max="52" width="0" style="679" hidden="1" customWidth="1"/>
    <col min="53" max="55" width="18.10546875" style="679" customWidth="1"/>
    <col min="56" max="16384" width="8.88671875" style="679" customWidth="1"/>
  </cols>
  <sheetData>
    <row r="1" spans="1:7" ht="90" customHeight="1">
      <c r="A1" s="677" t="s">
        <v>467</v>
      </c>
      <c r="B1" s="718"/>
      <c r="C1" s="719"/>
      <c r="D1" s="719"/>
      <c r="E1" s="720"/>
      <c r="F1" s="678"/>
      <c r="G1" s="678"/>
    </row>
    <row r="2" spans="2:6" ht="15.75" thickBot="1">
      <c r="B2" s="678"/>
      <c r="C2" s="678"/>
      <c r="D2" s="678"/>
      <c r="E2" s="678"/>
      <c r="F2" s="678"/>
    </row>
    <row r="3" spans="1:52" ht="15.75" hidden="1" thickBot="1">
      <c r="A3" s="679" t="s">
        <v>468</v>
      </c>
      <c r="C3" s="679">
        <v>8</v>
      </c>
      <c r="D3" s="679">
        <f>C3+1</f>
        <v>9</v>
      </c>
      <c r="E3" s="679">
        <f aca="true" t="shared" si="0" ref="E3:AZ3">D3+1</f>
        <v>10</v>
      </c>
      <c r="F3" s="679">
        <f t="shared" si="0"/>
        <v>11</v>
      </c>
      <c r="G3" s="679">
        <f t="shared" si="0"/>
        <v>12</v>
      </c>
      <c r="H3" s="679">
        <f t="shared" si="0"/>
        <v>13</v>
      </c>
      <c r="I3" s="679">
        <f t="shared" si="0"/>
        <v>14</v>
      </c>
      <c r="J3" s="679">
        <f t="shared" si="0"/>
        <v>15</v>
      </c>
      <c r="K3" s="679">
        <f t="shared" si="0"/>
        <v>16</v>
      </c>
      <c r="L3" s="679">
        <f t="shared" si="0"/>
        <v>17</v>
      </c>
      <c r="M3" s="679">
        <f t="shared" si="0"/>
        <v>18</v>
      </c>
      <c r="N3" s="679">
        <f t="shared" si="0"/>
        <v>19</v>
      </c>
      <c r="O3" s="679">
        <f t="shared" si="0"/>
        <v>20</v>
      </c>
      <c r="P3" s="679">
        <f t="shared" si="0"/>
        <v>21</v>
      </c>
      <c r="Q3" s="679">
        <f t="shared" si="0"/>
        <v>22</v>
      </c>
      <c r="R3" s="679">
        <f t="shared" si="0"/>
        <v>23</v>
      </c>
      <c r="S3" s="679">
        <f t="shared" si="0"/>
        <v>24</v>
      </c>
      <c r="T3" s="679">
        <f t="shared" si="0"/>
        <v>25</v>
      </c>
      <c r="U3" s="679">
        <f t="shared" si="0"/>
        <v>26</v>
      </c>
      <c r="V3" s="679">
        <f t="shared" si="0"/>
        <v>27</v>
      </c>
      <c r="W3" s="679">
        <f t="shared" si="0"/>
        <v>28</v>
      </c>
      <c r="X3" s="679">
        <f t="shared" si="0"/>
        <v>29</v>
      </c>
      <c r="Y3" s="679">
        <f t="shared" si="0"/>
        <v>30</v>
      </c>
      <c r="Z3" s="679">
        <f t="shared" si="0"/>
        <v>31</v>
      </c>
      <c r="AA3" s="679">
        <f t="shared" si="0"/>
        <v>32</v>
      </c>
      <c r="AB3" s="679">
        <f t="shared" si="0"/>
        <v>33</v>
      </c>
      <c r="AC3" s="679">
        <f t="shared" si="0"/>
        <v>34</v>
      </c>
      <c r="AD3" s="679">
        <f t="shared" si="0"/>
        <v>35</v>
      </c>
      <c r="AE3" s="679">
        <f t="shared" si="0"/>
        <v>36</v>
      </c>
      <c r="AF3" s="679">
        <f t="shared" si="0"/>
        <v>37</v>
      </c>
      <c r="AG3" s="679">
        <f t="shared" si="0"/>
        <v>38</v>
      </c>
      <c r="AH3" s="679">
        <f t="shared" si="0"/>
        <v>39</v>
      </c>
      <c r="AI3" s="679">
        <f t="shared" si="0"/>
        <v>40</v>
      </c>
      <c r="AJ3" s="679">
        <f t="shared" si="0"/>
        <v>41</v>
      </c>
      <c r="AK3" s="679">
        <f t="shared" si="0"/>
        <v>42</v>
      </c>
      <c r="AL3" s="679">
        <f t="shared" si="0"/>
        <v>43</v>
      </c>
      <c r="AM3" s="679">
        <f t="shared" si="0"/>
        <v>44</v>
      </c>
      <c r="AN3" s="679">
        <f t="shared" si="0"/>
        <v>45</v>
      </c>
      <c r="AO3" s="679">
        <f t="shared" si="0"/>
        <v>46</v>
      </c>
      <c r="AP3" s="679">
        <f t="shared" si="0"/>
        <v>47</v>
      </c>
      <c r="AQ3" s="679">
        <f t="shared" si="0"/>
        <v>48</v>
      </c>
      <c r="AR3" s="679">
        <f t="shared" si="0"/>
        <v>49</v>
      </c>
      <c r="AS3" s="679">
        <f t="shared" si="0"/>
        <v>50</v>
      </c>
      <c r="AT3" s="679">
        <f t="shared" si="0"/>
        <v>51</v>
      </c>
      <c r="AU3" s="679">
        <f t="shared" si="0"/>
        <v>52</v>
      </c>
      <c r="AV3" s="679">
        <f t="shared" si="0"/>
        <v>53</v>
      </c>
      <c r="AW3" s="679">
        <f t="shared" si="0"/>
        <v>54</v>
      </c>
      <c r="AX3" s="679">
        <f t="shared" si="0"/>
        <v>55</v>
      </c>
      <c r="AY3" s="679">
        <f t="shared" si="0"/>
        <v>56</v>
      </c>
      <c r="AZ3" s="679">
        <f t="shared" si="0"/>
        <v>57</v>
      </c>
    </row>
    <row r="4" spans="1:55" ht="15.75" hidden="1" thickBot="1">
      <c r="A4" s="678" t="s">
        <v>469</v>
      </c>
      <c r="B4" s="678"/>
      <c r="C4" s="678">
        <v>1</v>
      </c>
      <c r="D4" s="678">
        <v>1</v>
      </c>
      <c r="E4" s="678">
        <v>1</v>
      </c>
      <c r="F4" s="678">
        <v>1</v>
      </c>
      <c r="G4" s="678">
        <v>1</v>
      </c>
      <c r="H4" s="678">
        <v>1</v>
      </c>
      <c r="I4" s="678">
        <v>1</v>
      </c>
      <c r="J4" s="678">
        <v>1</v>
      </c>
      <c r="K4" s="678">
        <v>1</v>
      </c>
      <c r="L4" s="678">
        <v>1</v>
      </c>
      <c r="M4" s="678">
        <v>1</v>
      </c>
      <c r="N4" s="678">
        <v>1</v>
      </c>
      <c r="O4" s="678">
        <v>1</v>
      </c>
      <c r="P4" s="678">
        <v>1</v>
      </c>
      <c r="Q4" s="678">
        <v>1</v>
      </c>
      <c r="R4" s="678">
        <v>1</v>
      </c>
      <c r="S4" s="678">
        <v>1</v>
      </c>
      <c r="T4" s="678">
        <v>1</v>
      </c>
      <c r="U4" s="678">
        <v>1</v>
      </c>
      <c r="V4" s="678">
        <v>1</v>
      </c>
      <c r="W4" s="678">
        <v>1</v>
      </c>
      <c r="X4" s="678">
        <v>1</v>
      </c>
      <c r="Y4" s="678">
        <v>1</v>
      </c>
      <c r="Z4" s="678">
        <v>1</v>
      </c>
      <c r="AA4" s="678">
        <v>1</v>
      </c>
      <c r="AB4" s="678">
        <v>1</v>
      </c>
      <c r="AC4" s="678">
        <v>1</v>
      </c>
      <c r="AD4" s="678">
        <v>1</v>
      </c>
      <c r="AE4" s="678">
        <v>1</v>
      </c>
      <c r="AF4" s="678">
        <v>1</v>
      </c>
      <c r="AG4" s="678">
        <v>1</v>
      </c>
      <c r="AH4" s="678">
        <v>1</v>
      </c>
      <c r="AI4" s="678">
        <v>1</v>
      </c>
      <c r="AJ4" s="678">
        <v>1</v>
      </c>
      <c r="AK4" s="678">
        <v>1</v>
      </c>
      <c r="AL4" s="678">
        <v>1</v>
      </c>
      <c r="AM4" s="678">
        <v>1</v>
      </c>
      <c r="AN4" s="678">
        <v>1</v>
      </c>
      <c r="AO4" s="678">
        <v>1</v>
      </c>
      <c r="AP4" s="678">
        <v>1</v>
      </c>
      <c r="AQ4" s="678">
        <v>1</v>
      </c>
      <c r="AR4" s="678">
        <v>1</v>
      </c>
      <c r="AS4" s="678">
        <v>1</v>
      </c>
      <c r="AT4" s="678">
        <v>1</v>
      </c>
      <c r="AU4" s="678">
        <v>1</v>
      </c>
      <c r="AV4" s="678">
        <v>1</v>
      </c>
      <c r="AW4" s="678">
        <v>1</v>
      </c>
      <c r="AX4" s="678">
        <v>1</v>
      </c>
      <c r="AY4" s="678">
        <v>1</v>
      </c>
      <c r="AZ4" s="678">
        <v>1</v>
      </c>
      <c r="BA4" s="678"/>
      <c r="BB4" s="678"/>
      <c r="BC4" s="678"/>
    </row>
    <row r="5" spans="1:55" ht="15.75" hidden="1" thickBot="1">
      <c r="A5" s="678"/>
      <c r="B5" s="678"/>
      <c r="C5" s="678" t="str">
        <f>ADDRESS(C3,C4)</f>
        <v>$A$8</v>
      </c>
      <c r="D5" s="678" t="str">
        <f>ADDRESS(D3,D4)</f>
        <v>$A$9</v>
      </c>
      <c r="E5" s="678" t="str">
        <f>ADDRESS(E3,E4)</f>
        <v>$A$10</v>
      </c>
      <c r="F5" s="678" t="str">
        <f>ADDRESS(F3,F4)</f>
        <v>$A$11</v>
      </c>
      <c r="G5" s="678" t="str">
        <f aca="true" t="shared" si="1" ref="G5:AZ5">ADDRESS(G3,G4)</f>
        <v>$A$12</v>
      </c>
      <c r="H5" s="678" t="str">
        <f t="shared" si="1"/>
        <v>$A$13</v>
      </c>
      <c r="I5" s="678" t="str">
        <f t="shared" si="1"/>
        <v>$A$14</v>
      </c>
      <c r="J5" s="678" t="str">
        <f t="shared" si="1"/>
        <v>$A$15</v>
      </c>
      <c r="K5" s="678" t="str">
        <f t="shared" si="1"/>
        <v>$A$16</v>
      </c>
      <c r="L5" s="678" t="str">
        <f t="shared" si="1"/>
        <v>$A$17</v>
      </c>
      <c r="M5" s="678" t="str">
        <f t="shared" si="1"/>
        <v>$A$18</v>
      </c>
      <c r="N5" s="678" t="str">
        <f t="shared" si="1"/>
        <v>$A$19</v>
      </c>
      <c r="O5" s="678" t="str">
        <f t="shared" si="1"/>
        <v>$A$20</v>
      </c>
      <c r="P5" s="678" t="str">
        <f t="shared" si="1"/>
        <v>$A$21</v>
      </c>
      <c r="Q5" s="678" t="str">
        <f t="shared" si="1"/>
        <v>$A$22</v>
      </c>
      <c r="R5" s="678" t="str">
        <f t="shared" si="1"/>
        <v>$A$23</v>
      </c>
      <c r="S5" s="678" t="str">
        <f t="shared" si="1"/>
        <v>$A$24</v>
      </c>
      <c r="T5" s="678" t="str">
        <f t="shared" si="1"/>
        <v>$A$25</v>
      </c>
      <c r="U5" s="678" t="str">
        <f t="shared" si="1"/>
        <v>$A$26</v>
      </c>
      <c r="V5" s="678" t="str">
        <f t="shared" si="1"/>
        <v>$A$27</v>
      </c>
      <c r="W5" s="678" t="str">
        <f t="shared" si="1"/>
        <v>$A$28</v>
      </c>
      <c r="X5" s="678" t="str">
        <f t="shared" si="1"/>
        <v>$A$29</v>
      </c>
      <c r="Y5" s="678" t="str">
        <f t="shared" si="1"/>
        <v>$A$30</v>
      </c>
      <c r="Z5" s="678" t="str">
        <f t="shared" si="1"/>
        <v>$A$31</v>
      </c>
      <c r="AA5" s="678" t="str">
        <f t="shared" si="1"/>
        <v>$A$32</v>
      </c>
      <c r="AB5" s="678" t="str">
        <f t="shared" si="1"/>
        <v>$A$33</v>
      </c>
      <c r="AC5" s="678" t="str">
        <f t="shared" si="1"/>
        <v>$A$34</v>
      </c>
      <c r="AD5" s="678" t="str">
        <f t="shared" si="1"/>
        <v>$A$35</v>
      </c>
      <c r="AE5" s="678" t="str">
        <f t="shared" si="1"/>
        <v>$A$36</v>
      </c>
      <c r="AF5" s="678" t="str">
        <f t="shared" si="1"/>
        <v>$A$37</v>
      </c>
      <c r="AG5" s="678" t="str">
        <f t="shared" si="1"/>
        <v>$A$38</v>
      </c>
      <c r="AH5" s="678" t="str">
        <f t="shared" si="1"/>
        <v>$A$39</v>
      </c>
      <c r="AI5" s="678" t="str">
        <f t="shared" si="1"/>
        <v>$A$40</v>
      </c>
      <c r="AJ5" s="678" t="str">
        <f t="shared" si="1"/>
        <v>$A$41</v>
      </c>
      <c r="AK5" s="678" t="str">
        <f t="shared" si="1"/>
        <v>$A$42</v>
      </c>
      <c r="AL5" s="678" t="str">
        <f t="shared" si="1"/>
        <v>$A$43</v>
      </c>
      <c r="AM5" s="678" t="str">
        <f t="shared" si="1"/>
        <v>$A$44</v>
      </c>
      <c r="AN5" s="678" t="str">
        <f t="shared" si="1"/>
        <v>$A$45</v>
      </c>
      <c r="AO5" s="678" t="str">
        <f t="shared" si="1"/>
        <v>$A$46</v>
      </c>
      <c r="AP5" s="678" t="str">
        <f t="shared" si="1"/>
        <v>$A$47</v>
      </c>
      <c r="AQ5" s="678" t="str">
        <f t="shared" si="1"/>
        <v>$A$48</v>
      </c>
      <c r="AR5" s="678" t="str">
        <f t="shared" si="1"/>
        <v>$A$49</v>
      </c>
      <c r="AS5" s="678" t="str">
        <f t="shared" si="1"/>
        <v>$A$50</v>
      </c>
      <c r="AT5" s="678" t="str">
        <f t="shared" si="1"/>
        <v>$A$51</v>
      </c>
      <c r="AU5" s="678" t="str">
        <f t="shared" si="1"/>
        <v>$A$52</v>
      </c>
      <c r="AV5" s="678" t="str">
        <f t="shared" si="1"/>
        <v>$A$53</v>
      </c>
      <c r="AW5" s="678" t="str">
        <f t="shared" si="1"/>
        <v>$A$54</v>
      </c>
      <c r="AX5" s="678" t="str">
        <f t="shared" si="1"/>
        <v>$A$55</v>
      </c>
      <c r="AY5" s="678" t="str">
        <f t="shared" si="1"/>
        <v>$A$56</v>
      </c>
      <c r="AZ5" s="678" t="str">
        <f t="shared" si="1"/>
        <v>$A$57</v>
      </c>
      <c r="BA5" s="678"/>
      <c r="BB5" s="678"/>
      <c r="BC5" s="678"/>
    </row>
    <row r="6" spans="1:56" ht="43.5" thickBot="1">
      <c r="A6" s="680" t="s">
        <v>470</v>
      </c>
      <c r="B6" s="681" t="s">
        <v>302</v>
      </c>
      <c r="C6" s="682">
        <f ca="1">IF(INDIRECT(C5)=0,"",INDIRECT(C5))</f>
      </c>
      <c r="D6" s="682">
        <f ca="1">IF(INDIRECT(D5)=0,"",INDIRECT(D5))</f>
      </c>
      <c r="E6" s="682">
        <f aca="true" ca="1" t="shared" si="2" ref="E6:AZ6">IF(INDIRECT(E5)=0,"",INDIRECT(E5))</f>
      </c>
      <c r="F6" s="682">
        <f ca="1" t="shared" si="2"/>
      </c>
      <c r="G6" s="682">
        <f ca="1" t="shared" si="2"/>
      </c>
      <c r="H6" s="682">
        <f ca="1" t="shared" si="2"/>
      </c>
      <c r="I6" s="682">
        <f ca="1" t="shared" si="2"/>
      </c>
      <c r="J6" s="682">
        <f ca="1" t="shared" si="2"/>
      </c>
      <c r="K6" s="682">
        <f ca="1" t="shared" si="2"/>
      </c>
      <c r="L6" s="682">
        <f ca="1" t="shared" si="2"/>
      </c>
      <c r="M6" s="682">
        <f ca="1" t="shared" si="2"/>
      </c>
      <c r="N6" s="682">
        <f ca="1" t="shared" si="2"/>
      </c>
      <c r="O6" s="682">
        <f ca="1" t="shared" si="2"/>
      </c>
      <c r="P6" s="682">
        <f ca="1" t="shared" si="2"/>
      </c>
      <c r="Q6" s="682">
        <f ca="1" t="shared" si="2"/>
      </c>
      <c r="R6" s="682">
        <f ca="1" t="shared" si="2"/>
      </c>
      <c r="S6" s="682">
        <f ca="1" t="shared" si="2"/>
      </c>
      <c r="T6" s="682">
        <f ca="1" t="shared" si="2"/>
      </c>
      <c r="U6" s="682">
        <f ca="1" t="shared" si="2"/>
      </c>
      <c r="V6" s="682">
        <f ca="1" t="shared" si="2"/>
      </c>
      <c r="W6" s="682">
        <f ca="1" t="shared" si="2"/>
      </c>
      <c r="X6" s="682">
        <f ca="1" t="shared" si="2"/>
      </c>
      <c r="Y6" s="682">
        <f ca="1" t="shared" si="2"/>
      </c>
      <c r="Z6" s="682">
        <f ca="1" t="shared" si="2"/>
      </c>
      <c r="AA6" s="682">
        <f ca="1" t="shared" si="2"/>
      </c>
      <c r="AB6" s="682">
        <f ca="1" t="shared" si="2"/>
      </c>
      <c r="AC6" s="682">
        <f ca="1" t="shared" si="2"/>
      </c>
      <c r="AD6" s="682">
        <f ca="1" t="shared" si="2"/>
      </c>
      <c r="AE6" s="682">
        <f ca="1" t="shared" si="2"/>
      </c>
      <c r="AF6" s="682">
        <f ca="1" t="shared" si="2"/>
      </c>
      <c r="AG6" s="682">
        <f ca="1" t="shared" si="2"/>
      </c>
      <c r="AH6" s="682">
        <f ca="1" t="shared" si="2"/>
      </c>
      <c r="AI6" s="682">
        <f ca="1" t="shared" si="2"/>
      </c>
      <c r="AJ6" s="682">
        <f ca="1" t="shared" si="2"/>
      </c>
      <c r="AK6" s="682">
        <f ca="1" t="shared" si="2"/>
      </c>
      <c r="AL6" s="682">
        <f ca="1" t="shared" si="2"/>
      </c>
      <c r="AM6" s="682">
        <f ca="1" t="shared" si="2"/>
      </c>
      <c r="AN6" s="682">
        <f ca="1" t="shared" si="2"/>
      </c>
      <c r="AO6" s="682">
        <f ca="1" t="shared" si="2"/>
      </c>
      <c r="AP6" s="682">
        <f ca="1" t="shared" si="2"/>
      </c>
      <c r="AQ6" s="682">
        <f ca="1" t="shared" si="2"/>
      </c>
      <c r="AR6" s="682">
        <f ca="1" t="shared" si="2"/>
      </c>
      <c r="AS6" s="682">
        <f ca="1" t="shared" si="2"/>
      </c>
      <c r="AT6" s="682">
        <f ca="1" t="shared" si="2"/>
      </c>
      <c r="AU6" s="682">
        <f ca="1" t="shared" si="2"/>
      </c>
      <c r="AV6" s="682">
        <f ca="1" t="shared" si="2"/>
      </c>
      <c r="AW6" s="682">
        <f ca="1" t="shared" si="2"/>
      </c>
      <c r="AX6" s="682">
        <f ca="1" t="shared" si="2"/>
      </c>
      <c r="AY6" s="682">
        <f ca="1" t="shared" si="2"/>
      </c>
      <c r="AZ6" s="682">
        <f ca="1" t="shared" si="2"/>
      </c>
      <c r="BA6" s="680" t="s">
        <v>471</v>
      </c>
      <c r="BB6" s="683" t="s">
        <v>472</v>
      </c>
      <c r="BC6" s="684" t="s">
        <v>473</v>
      </c>
      <c r="BD6" s="678"/>
    </row>
    <row r="7" spans="1:56" ht="15">
      <c r="A7" s="685">
        <f>B1</f>
        <v>0</v>
      </c>
      <c r="B7" s="686"/>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f>BA7-BB7</f>
        <v>0</v>
      </c>
      <c r="BD7" s="678"/>
    </row>
    <row r="8" spans="1:56" ht="15">
      <c r="A8" s="688"/>
      <c r="B8" s="689"/>
      <c r="C8" s="690"/>
      <c r="D8" s="690"/>
      <c r="E8" s="690"/>
      <c r="F8" s="690"/>
      <c r="G8" s="690"/>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0"/>
      <c r="BA8" s="690"/>
      <c r="BB8" s="690"/>
      <c r="BC8" s="687">
        <f aca="true" t="shared" si="3" ref="BC8:BC57">BA8-BB8</f>
        <v>0</v>
      </c>
      <c r="BD8" s="678"/>
    </row>
    <row r="9" spans="1:56" ht="15">
      <c r="A9" s="688"/>
      <c r="B9" s="689"/>
      <c r="C9" s="690"/>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0"/>
      <c r="AQ9" s="690"/>
      <c r="AR9" s="690"/>
      <c r="AS9" s="690"/>
      <c r="AT9" s="690"/>
      <c r="AU9" s="690"/>
      <c r="AV9" s="690"/>
      <c r="AW9" s="690"/>
      <c r="AX9" s="690"/>
      <c r="AY9" s="690"/>
      <c r="AZ9" s="690"/>
      <c r="BA9" s="690"/>
      <c r="BB9" s="690"/>
      <c r="BC9" s="687">
        <f t="shared" si="3"/>
        <v>0</v>
      </c>
      <c r="BD9" s="678"/>
    </row>
    <row r="10" spans="1:56" ht="15">
      <c r="A10" s="688"/>
      <c r="B10" s="689"/>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0"/>
      <c r="AY10" s="690"/>
      <c r="AZ10" s="690"/>
      <c r="BA10" s="690"/>
      <c r="BB10" s="690"/>
      <c r="BC10" s="687">
        <f t="shared" si="3"/>
        <v>0</v>
      </c>
      <c r="BD10" s="678"/>
    </row>
    <row r="11" spans="1:56" ht="15">
      <c r="A11" s="688"/>
      <c r="B11" s="689"/>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0"/>
      <c r="AY11" s="690"/>
      <c r="AZ11" s="690"/>
      <c r="BA11" s="690"/>
      <c r="BB11" s="690"/>
      <c r="BC11" s="687">
        <f t="shared" si="3"/>
        <v>0</v>
      </c>
      <c r="BD11" s="678"/>
    </row>
    <row r="12" spans="1:56" ht="15">
      <c r="A12" s="688"/>
      <c r="B12" s="689"/>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0"/>
      <c r="AK12" s="690"/>
      <c r="AL12" s="690"/>
      <c r="AM12" s="690"/>
      <c r="AN12" s="690"/>
      <c r="AO12" s="690"/>
      <c r="AP12" s="690"/>
      <c r="AQ12" s="690"/>
      <c r="AR12" s="690"/>
      <c r="AS12" s="690"/>
      <c r="AT12" s="690"/>
      <c r="AU12" s="690"/>
      <c r="AV12" s="690"/>
      <c r="AW12" s="690"/>
      <c r="AX12" s="690"/>
      <c r="AY12" s="690"/>
      <c r="AZ12" s="690"/>
      <c r="BA12" s="690"/>
      <c r="BB12" s="690"/>
      <c r="BC12" s="687">
        <f t="shared" si="3"/>
        <v>0</v>
      </c>
      <c r="BD12" s="678"/>
    </row>
    <row r="13" spans="1:56" ht="15">
      <c r="A13" s="688"/>
      <c r="B13" s="689"/>
      <c r="C13" s="690"/>
      <c r="D13" s="690"/>
      <c r="E13" s="690"/>
      <c r="F13" s="690"/>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690"/>
      <c r="AF13" s="690"/>
      <c r="AG13" s="690"/>
      <c r="AH13" s="690"/>
      <c r="AI13" s="690"/>
      <c r="AJ13" s="690"/>
      <c r="AK13" s="690"/>
      <c r="AL13" s="690"/>
      <c r="AM13" s="690"/>
      <c r="AN13" s="690"/>
      <c r="AO13" s="690"/>
      <c r="AP13" s="690"/>
      <c r="AQ13" s="690"/>
      <c r="AR13" s="690"/>
      <c r="AS13" s="690"/>
      <c r="AT13" s="690"/>
      <c r="AU13" s="690"/>
      <c r="AV13" s="690"/>
      <c r="AW13" s="690"/>
      <c r="AX13" s="690"/>
      <c r="AY13" s="690"/>
      <c r="AZ13" s="690"/>
      <c r="BA13" s="690"/>
      <c r="BB13" s="690"/>
      <c r="BC13" s="687">
        <f t="shared" si="3"/>
        <v>0</v>
      </c>
      <c r="BD13" s="678"/>
    </row>
    <row r="14" spans="1:56" ht="15">
      <c r="A14" s="688"/>
      <c r="B14" s="689"/>
      <c r="C14" s="690"/>
      <c r="D14" s="690"/>
      <c r="E14" s="690"/>
      <c r="F14" s="690"/>
      <c r="G14" s="690"/>
      <c r="H14" s="690"/>
      <c r="I14" s="690"/>
      <c r="J14" s="690"/>
      <c r="K14" s="690"/>
      <c r="L14" s="690"/>
      <c r="M14" s="690"/>
      <c r="N14" s="690"/>
      <c r="O14" s="690"/>
      <c r="P14" s="690"/>
      <c r="Q14" s="690"/>
      <c r="R14" s="690"/>
      <c r="S14" s="690"/>
      <c r="T14" s="690"/>
      <c r="U14" s="690"/>
      <c r="V14" s="690"/>
      <c r="W14" s="690"/>
      <c r="X14" s="690"/>
      <c r="Y14" s="690"/>
      <c r="Z14" s="690"/>
      <c r="AA14" s="690"/>
      <c r="AB14" s="690"/>
      <c r="AC14" s="690"/>
      <c r="AD14" s="690"/>
      <c r="AE14" s="690"/>
      <c r="AF14" s="690"/>
      <c r="AG14" s="690"/>
      <c r="AH14" s="690"/>
      <c r="AI14" s="690"/>
      <c r="AJ14" s="690"/>
      <c r="AK14" s="690"/>
      <c r="AL14" s="690"/>
      <c r="AM14" s="690"/>
      <c r="AN14" s="690"/>
      <c r="AO14" s="690"/>
      <c r="AP14" s="690"/>
      <c r="AQ14" s="690"/>
      <c r="AR14" s="690"/>
      <c r="AS14" s="690"/>
      <c r="AT14" s="690"/>
      <c r="AU14" s="690"/>
      <c r="AV14" s="690"/>
      <c r="AW14" s="690"/>
      <c r="AX14" s="690"/>
      <c r="AY14" s="690"/>
      <c r="AZ14" s="690"/>
      <c r="BA14" s="690"/>
      <c r="BB14" s="690"/>
      <c r="BC14" s="687">
        <f t="shared" si="3"/>
        <v>0</v>
      </c>
      <c r="BD14" s="678"/>
    </row>
    <row r="15" spans="1:56" ht="15">
      <c r="A15" s="688"/>
      <c r="B15" s="689"/>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c r="BA15" s="690"/>
      <c r="BB15" s="690"/>
      <c r="BC15" s="687">
        <f t="shared" si="3"/>
        <v>0</v>
      </c>
      <c r="BD15" s="678"/>
    </row>
    <row r="16" spans="1:56" ht="15">
      <c r="A16" s="688"/>
      <c r="B16" s="689"/>
      <c r="C16" s="690"/>
      <c r="D16" s="690"/>
      <c r="E16" s="690"/>
      <c r="F16" s="690"/>
      <c r="G16" s="690"/>
      <c r="H16" s="690"/>
      <c r="I16" s="690"/>
      <c r="J16" s="690"/>
      <c r="K16" s="690"/>
      <c r="L16" s="690"/>
      <c r="M16" s="690"/>
      <c r="N16" s="690"/>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687">
        <f t="shared" si="3"/>
        <v>0</v>
      </c>
      <c r="BD16" s="678"/>
    </row>
    <row r="17" spans="1:56" ht="15">
      <c r="A17" s="688"/>
      <c r="B17" s="689"/>
      <c r="C17" s="690"/>
      <c r="D17" s="690"/>
      <c r="E17" s="690"/>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0"/>
      <c r="AL17" s="690"/>
      <c r="AM17" s="690"/>
      <c r="AN17" s="690"/>
      <c r="AO17" s="690"/>
      <c r="AP17" s="690"/>
      <c r="AQ17" s="690"/>
      <c r="AR17" s="690"/>
      <c r="AS17" s="690"/>
      <c r="AT17" s="690"/>
      <c r="AU17" s="690"/>
      <c r="AV17" s="690"/>
      <c r="AW17" s="690"/>
      <c r="AX17" s="690"/>
      <c r="AY17" s="690"/>
      <c r="AZ17" s="690"/>
      <c r="BA17" s="690"/>
      <c r="BB17" s="690"/>
      <c r="BC17" s="687">
        <f t="shared" si="3"/>
        <v>0</v>
      </c>
      <c r="BD17" s="678"/>
    </row>
    <row r="18" spans="1:56" ht="15">
      <c r="A18" s="688"/>
      <c r="B18" s="689"/>
      <c r="C18" s="690"/>
      <c r="D18" s="690"/>
      <c r="E18" s="690"/>
      <c r="F18" s="690"/>
      <c r="G18" s="690"/>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87">
        <f t="shared" si="3"/>
        <v>0</v>
      </c>
      <c r="BD18" s="678"/>
    </row>
    <row r="19" spans="1:56" ht="15">
      <c r="A19" s="688"/>
      <c r="B19" s="689"/>
      <c r="C19" s="690"/>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0"/>
      <c r="AZ19" s="690"/>
      <c r="BA19" s="690"/>
      <c r="BB19" s="690"/>
      <c r="BC19" s="687">
        <f t="shared" si="3"/>
        <v>0</v>
      </c>
      <c r="BD19" s="678"/>
    </row>
    <row r="20" spans="1:56" ht="15">
      <c r="A20" s="688"/>
      <c r="B20" s="689"/>
      <c r="C20" s="690"/>
      <c r="D20" s="690"/>
      <c r="E20" s="690"/>
      <c r="F20" s="690"/>
      <c r="G20" s="690"/>
      <c r="H20" s="690"/>
      <c r="I20" s="690"/>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90"/>
      <c r="AM20" s="690"/>
      <c r="AN20" s="690"/>
      <c r="AO20" s="690"/>
      <c r="AP20" s="690"/>
      <c r="AQ20" s="690"/>
      <c r="AR20" s="690"/>
      <c r="AS20" s="690"/>
      <c r="AT20" s="690"/>
      <c r="AU20" s="690"/>
      <c r="AV20" s="690"/>
      <c r="AW20" s="690"/>
      <c r="AX20" s="690"/>
      <c r="AY20" s="690"/>
      <c r="AZ20" s="690"/>
      <c r="BA20" s="690"/>
      <c r="BB20" s="690"/>
      <c r="BC20" s="687">
        <f t="shared" si="3"/>
        <v>0</v>
      </c>
      <c r="BD20" s="678"/>
    </row>
    <row r="21" spans="1:56" ht="15">
      <c r="A21" s="688"/>
      <c r="B21" s="689"/>
      <c r="C21" s="690"/>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0"/>
      <c r="AK21" s="690"/>
      <c r="AL21" s="690"/>
      <c r="AM21" s="690"/>
      <c r="AN21" s="690"/>
      <c r="AO21" s="690"/>
      <c r="AP21" s="690"/>
      <c r="AQ21" s="690"/>
      <c r="AR21" s="690"/>
      <c r="AS21" s="690"/>
      <c r="AT21" s="690"/>
      <c r="AU21" s="690"/>
      <c r="AV21" s="690"/>
      <c r="AW21" s="690"/>
      <c r="AX21" s="690"/>
      <c r="AY21" s="690"/>
      <c r="AZ21" s="690"/>
      <c r="BA21" s="690"/>
      <c r="BB21" s="690"/>
      <c r="BC21" s="687">
        <f t="shared" si="3"/>
        <v>0</v>
      </c>
      <c r="BD21" s="678"/>
    </row>
    <row r="22" spans="1:56" ht="15">
      <c r="A22" s="688"/>
      <c r="B22" s="689"/>
      <c r="C22" s="690"/>
      <c r="D22" s="690"/>
      <c r="E22" s="690"/>
      <c r="F22" s="690"/>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0"/>
      <c r="AR22" s="690"/>
      <c r="AS22" s="690"/>
      <c r="AT22" s="690"/>
      <c r="AU22" s="690"/>
      <c r="AV22" s="690"/>
      <c r="AW22" s="690"/>
      <c r="AX22" s="690"/>
      <c r="AY22" s="690"/>
      <c r="AZ22" s="690"/>
      <c r="BA22" s="690"/>
      <c r="BB22" s="690"/>
      <c r="BC22" s="687">
        <f t="shared" si="3"/>
        <v>0</v>
      </c>
      <c r="BD22" s="678"/>
    </row>
    <row r="23" spans="1:56" ht="15">
      <c r="A23" s="688"/>
      <c r="B23" s="689"/>
      <c r="C23" s="690"/>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c r="AT23" s="690"/>
      <c r="AU23" s="690"/>
      <c r="AV23" s="690"/>
      <c r="AW23" s="690"/>
      <c r="AX23" s="690"/>
      <c r="AY23" s="690"/>
      <c r="AZ23" s="690"/>
      <c r="BA23" s="690"/>
      <c r="BB23" s="690"/>
      <c r="BC23" s="687">
        <f t="shared" si="3"/>
        <v>0</v>
      </c>
      <c r="BD23" s="678"/>
    </row>
    <row r="24" spans="1:56" ht="15">
      <c r="A24" s="688"/>
      <c r="B24" s="689"/>
      <c r="C24" s="690"/>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90"/>
      <c r="BA24" s="690"/>
      <c r="BB24" s="690"/>
      <c r="BC24" s="687">
        <f t="shared" si="3"/>
        <v>0</v>
      </c>
      <c r="BD24" s="678"/>
    </row>
    <row r="25" spans="1:56" ht="15">
      <c r="A25" s="688"/>
      <c r="B25" s="689"/>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87">
        <f t="shared" si="3"/>
        <v>0</v>
      </c>
      <c r="BD25" s="678"/>
    </row>
    <row r="26" spans="1:56" ht="15">
      <c r="A26" s="688"/>
      <c r="B26" s="689"/>
      <c r="C26" s="690"/>
      <c r="D26" s="690"/>
      <c r="E26" s="690"/>
      <c r="F26" s="690"/>
      <c r="G26" s="690"/>
      <c r="H26" s="690"/>
      <c r="I26" s="690"/>
      <c r="J26" s="690"/>
      <c r="K26" s="690"/>
      <c r="L26" s="690"/>
      <c r="M26" s="690"/>
      <c r="N26" s="690"/>
      <c r="O26" s="690"/>
      <c r="P26" s="690"/>
      <c r="Q26" s="690"/>
      <c r="R26" s="690"/>
      <c r="S26" s="690"/>
      <c r="T26" s="690"/>
      <c r="U26" s="690"/>
      <c r="V26" s="690"/>
      <c r="W26" s="690"/>
      <c r="X26" s="690"/>
      <c r="Y26" s="690"/>
      <c r="Z26" s="690"/>
      <c r="AA26" s="690"/>
      <c r="AB26" s="690"/>
      <c r="AC26" s="690"/>
      <c r="AD26" s="690"/>
      <c r="AE26" s="690"/>
      <c r="AF26" s="690"/>
      <c r="AG26" s="690"/>
      <c r="AH26" s="690"/>
      <c r="AI26" s="690"/>
      <c r="AJ26" s="690"/>
      <c r="AK26" s="690"/>
      <c r="AL26" s="690"/>
      <c r="AM26" s="690"/>
      <c r="AN26" s="690"/>
      <c r="AO26" s="690"/>
      <c r="AP26" s="690"/>
      <c r="AQ26" s="690"/>
      <c r="AR26" s="690"/>
      <c r="AS26" s="690"/>
      <c r="AT26" s="690"/>
      <c r="AU26" s="690"/>
      <c r="AV26" s="690"/>
      <c r="AW26" s="690"/>
      <c r="AX26" s="690"/>
      <c r="AY26" s="690"/>
      <c r="AZ26" s="690"/>
      <c r="BA26" s="690"/>
      <c r="BB26" s="690"/>
      <c r="BC26" s="687">
        <f t="shared" si="3"/>
        <v>0</v>
      </c>
      <c r="BD26" s="678"/>
    </row>
    <row r="27" spans="1:56" ht="15">
      <c r="A27" s="688"/>
      <c r="B27" s="689"/>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c r="AV27" s="690"/>
      <c r="AW27" s="690"/>
      <c r="AX27" s="690"/>
      <c r="AY27" s="690"/>
      <c r="AZ27" s="690"/>
      <c r="BA27" s="690"/>
      <c r="BB27" s="690"/>
      <c r="BC27" s="687">
        <f t="shared" si="3"/>
        <v>0</v>
      </c>
      <c r="BD27" s="678"/>
    </row>
    <row r="28" spans="1:56" ht="15">
      <c r="A28" s="688"/>
      <c r="B28" s="689"/>
      <c r="C28" s="690"/>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W28" s="690"/>
      <c r="AX28" s="690"/>
      <c r="AY28" s="690"/>
      <c r="AZ28" s="690"/>
      <c r="BA28" s="690"/>
      <c r="BB28" s="690"/>
      <c r="BC28" s="687">
        <f t="shared" si="3"/>
        <v>0</v>
      </c>
      <c r="BD28" s="678"/>
    </row>
    <row r="29" spans="1:56" ht="15">
      <c r="A29" s="688"/>
      <c r="B29" s="689"/>
      <c r="C29" s="690"/>
      <c r="D29" s="690"/>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0"/>
      <c r="AH29" s="690"/>
      <c r="AI29" s="690"/>
      <c r="AJ29" s="690"/>
      <c r="AK29" s="690"/>
      <c r="AL29" s="690"/>
      <c r="AM29" s="690"/>
      <c r="AN29" s="690"/>
      <c r="AO29" s="690"/>
      <c r="AP29" s="690"/>
      <c r="AQ29" s="690"/>
      <c r="AR29" s="690"/>
      <c r="AS29" s="690"/>
      <c r="AT29" s="690"/>
      <c r="AU29" s="690"/>
      <c r="AV29" s="690"/>
      <c r="AW29" s="690"/>
      <c r="AX29" s="690"/>
      <c r="AY29" s="690"/>
      <c r="AZ29" s="690"/>
      <c r="BA29" s="690"/>
      <c r="BB29" s="690"/>
      <c r="BC29" s="687">
        <f t="shared" si="3"/>
        <v>0</v>
      </c>
      <c r="BD29" s="678"/>
    </row>
    <row r="30" spans="1:56" ht="15">
      <c r="A30" s="688"/>
      <c r="B30" s="689"/>
      <c r="C30" s="690"/>
      <c r="D30" s="690"/>
      <c r="E30" s="690"/>
      <c r="F30" s="690"/>
      <c r="G30" s="690"/>
      <c r="H30" s="690"/>
      <c r="I30" s="690"/>
      <c r="J30" s="690"/>
      <c r="K30" s="690"/>
      <c r="L30" s="690"/>
      <c r="M30" s="690"/>
      <c r="N30" s="690"/>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c r="AL30" s="690"/>
      <c r="AM30" s="690"/>
      <c r="AN30" s="690"/>
      <c r="AO30" s="690"/>
      <c r="AP30" s="690"/>
      <c r="AQ30" s="690"/>
      <c r="AR30" s="690"/>
      <c r="AS30" s="690"/>
      <c r="AT30" s="690"/>
      <c r="AU30" s="690"/>
      <c r="AV30" s="690"/>
      <c r="AW30" s="690"/>
      <c r="AX30" s="690"/>
      <c r="AY30" s="690"/>
      <c r="AZ30" s="690"/>
      <c r="BA30" s="690"/>
      <c r="BB30" s="690"/>
      <c r="BC30" s="687">
        <f t="shared" si="3"/>
        <v>0</v>
      </c>
      <c r="BD30" s="678"/>
    </row>
    <row r="31" spans="1:56" ht="15">
      <c r="A31" s="688"/>
      <c r="B31" s="689"/>
      <c r="C31" s="690"/>
      <c r="D31" s="690"/>
      <c r="E31" s="690"/>
      <c r="F31" s="690"/>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0"/>
      <c r="AP31" s="690"/>
      <c r="AQ31" s="690"/>
      <c r="AR31" s="690"/>
      <c r="AS31" s="690"/>
      <c r="AT31" s="690"/>
      <c r="AU31" s="690"/>
      <c r="AV31" s="690"/>
      <c r="AW31" s="690"/>
      <c r="AX31" s="690"/>
      <c r="AY31" s="690"/>
      <c r="AZ31" s="690"/>
      <c r="BA31" s="690"/>
      <c r="BB31" s="690"/>
      <c r="BC31" s="687">
        <f t="shared" si="3"/>
        <v>0</v>
      </c>
      <c r="BD31" s="678"/>
    </row>
    <row r="32" spans="1:56" ht="15">
      <c r="A32" s="688"/>
      <c r="B32" s="689"/>
      <c r="C32" s="690"/>
      <c r="D32" s="690"/>
      <c r="E32" s="690"/>
      <c r="F32" s="690"/>
      <c r="G32" s="690"/>
      <c r="H32" s="690"/>
      <c r="I32" s="690"/>
      <c r="J32" s="690"/>
      <c r="K32" s="690"/>
      <c r="L32" s="690"/>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c r="AR32" s="690"/>
      <c r="AS32" s="690"/>
      <c r="AT32" s="690"/>
      <c r="AU32" s="690"/>
      <c r="AV32" s="690"/>
      <c r="AW32" s="690"/>
      <c r="AX32" s="690"/>
      <c r="AY32" s="690"/>
      <c r="AZ32" s="690"/>
      <c r="BA32" s="690"/>
      <c r="BB32" s="690"/>
      <c r="BC32" s="687">
        <f t="shared" si="3"/>
        <v>0</v>
      </c>
      <c r="BD32" s="678"/>
    </row>
    <row r="33" spans="1:56" ht="15">
      <c r="A33" s="688"/>
      <c r="B33" s="689"/>
      <c r="C33" s="690"/>
      <c r="D33" s="690"/>
      <c r="E33" s="690"/>
      <c r="F33" s="690"/>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690"/>
      <c r="AM33" s="690"/>
      <c r="AN33" s="690"/>
      <c r="AO33" s="690"/>
      <c r="AP33" s="690"/>
      <c r="AQ33" s="690"/>
      <c r="AR33" s="690"/>
      <c r="AS33" s="690"/>
      <c r="AT33" s="690"/>
      <c r="AU33" s="690"/>
      <c r="AV33" s="690"/>
      <c r="AW33" s="690"/>
      <c r="AX33" s="690"/>
      <c r="AY33" s="690"/>
      <c r="AZ33" s="690"/>
      <c r="BA33" s="690"/>
      <c r="BB33" s="690"/>
      <c r="BC33" s="687">
        <f t="shared" si="3"/>
        <v>0</v>
      </c>
      <c r="BD33" s="678"/>
    </row>
    <row r="34" spans="1:56" ht="15">
      <c r="A34" s="688"/>
      <c r="B34" s="689"/>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0"/>
      <c r="AR34" s="690"/>
      <c r="AS34" s="690"/>
      <c r="AT34" s="690"/>
      <c r="AU34" s="690"/>
      <c r="AV34" s="690"/>
      <c r="AW34" s="690"/>
      <c r="AX34" s="690"/>
      <c r="AY34" s="690"/>
      <c r="AZ34" s="690"/>
      <c r="BA34" s="690"/>
      <c r="BB34" s="690"/>
      <c r="BC34" s="687">
        <f t="shared" si="3"/>
        <v>0</v>
      </c>
      <c r="BD34" s="678"/>
    </row>
    <row r="35" spans="1:56" ht="15">
      <c r="A35" s="688"/>
      <c r="B35" s="689"/>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87">
        <f t="shared" si="3"/>
        <v>0</v>
      </c>
      <c r="BD35" s="678"/>
    </row>
    <row r="36" spans="1:56" ht="15">
      <c r="A36" s="688"/>
      <c r="B36" s="689"/>
      <c r="C36" s="690"/>
      <c r="D36" s="690"/>
      <c r="E36" s="690"/>
      <c r="F36" s="690"/>
      <c r="G36" s="690"/>
      <c r="H36" s="690"/>
      <c r="I36" s="690"/>
      <c r="J36" s="690"/>
      <c r="K36" s="690"/>
      <c r="L36" s="690"/>
      <c r="M36" s="690"/>
      <c r="N36" s="690"/>
      <c r="O36" s="690"/>
      <c r="P36" s="690"/>
      <c r="Q36" s="690"/>
      <c r="R36" s="690"/>
      <c r="S36" s="690"/>
      <c r="T36" s="690"/>
      <c r="U36" s="690"/>
      <c r="V36" s="690"/>
      <c r="W36" s="690"/>
      <c r="X36" s="690"/>
      <c r="Y36" s="690"/>
      <c r="Z36" s="690"/>
      <c r="AA36" s="690"/>
      <c r="AB36" s="690"/>
      <c r="AC36" s="690"/>
      <c r="AD36" s="690"/>
      <c r="AE36" s="690"/>
      <c r="AF36" s="690"/>
      <c r="AG36" s="690"/>
      <c r="AH36" s="690"/>
      <c r="AI36" s="690"/>
      <c r="AJ36" s="690"/>
      <c r="AK36" s="690"/>
      <c r="AL36" s="690"/>
      <c r="AM36" s="690"/>
      <c r="AN36" s="690"/>
      <c r="AO36" s="690"/>
      <c r="AP36" s="690"/>
      <c r="AQ36" s="690"/>
      <c r="AR36" s="690"/>
      <c r="AS36" s="690"/>
      <c r="AT36" s="690"/>
      <c r="AU36" s="690"/>
      <c r="AV36" s="690"/>
      <c r="AW36" s="690"/>
      <c r="AX36" s="690"/>
      <c r="AY36" s="690"/>
      <c r="AZ36" s="690"/>
      <c r="BA36" s="690"/>
      <c r="BB36" s="690"/>
      <c r="BC36" s="687">
        <f t="shared" si="3"/>
        <v>0</v>
      </c>
      <c r="BD36" s="678"/>
    </row>
    <row r="37" spans="1:56" ht="15">
      <c r="A37" s="688"/>
      <c r="B37" s="689"/>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87">
        <f t="shared" si="3"/>
        <v>0</v>
      </c>
      <c r="BD37" s="678"/>
    </row>
    <row r="38" spans="1:56" ht="15">
      <c r="A38" s="688"/>
      <c r="B38" s="689"/>
      <c r="C38" s="690"/>
      <c r="D38" s="690"/>
      <c r="E38" s="690"/>
      <c r="F38" s="690"/>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M38" s="690"/>
      <c r="AN38" s="690"/>
      <c r="AO38" s="690"/>
      <c r="AP38" s="690"/>
      <c r="AQ38" s="690"/>
      <c r="AR38" s="690"/>
      <c r="AS38" s="690"/>
      <c r="AT38" s="690"/>
      <c r="AU38" s="690"/>
      <c r="AV38" s="690"/>
      <c r="AW38" s="690"/>
      <c r="AX38" s="690"/>
      <c r="AY38" s="690"/>
      <c r="AZ38" s="690"/>
      <c r="BA38" s="690"/>
      <c r="BB38" s="690"/>
      <c r="BC38" s="687">
        <f t="shared" si="3"/>
        <v>0</v>
      </c>
      <c r="BD38" s="678"/>
    </row>
    <row r="39" spans="1:56" ht="15">
      <c r="A39" s="688"/>
      <c r="B39" s="689"/>
      <c r="C39" s="690"/>
      <c r="D39" s="690"/>
      <c r="E39" s="690"/>
      <c r="F39" s="690"/>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0"/>
      <c r="AE39" s="690"/>
      <c r="AF39" s="690"/>
      <c r="AG39" s="690"/>
      <c r="AH39" s="690"/>
      <c r="AI39" s="690"/>
      <c r="AJ39" s="690"/>
      <c r="AK39" s="690"/>
      <c r="AL39" s="690"/>
      <c r="AM39" s="690"/>
      <c r="AN39" s="690"/>
      <c r="AO39" s="690"/>
      <c r="AP39" s="690"/>
      <c r="AQ39" s="690"/>
      <c r="AR39" s="690"/>
      <c r="AS39" s="690"/>
      <c r="AT39" s="690"/>
      <c r="AU39" s="690"/>
      <c r="AV39" s="690"/>
      <c r="AW39" s="690"/>
      <c r="AX39" s="690"/>
      <c r="AY39" s="690"/>
      <c r="AZ39" s="690"/>
      <c r="BA39" s="690"/>
      <c r="BB39" s="690"/>
      <c r="BC39" s="687">
        <f t="shared" si="3"/>
        <v>0</v>
      </c>
      <c r="BD39" s="678"/>
    </row>
    <row r="40" spans="1:56" ht="15">
      <c r="A40" s="688"/>
      <c r="B40" s="689"/>
      <c r="C40" s="690"/>
      <c r="D40" s="690"/>
      <c r="E40" s="690"/>
      <c r="F40" s="690"/>
      <c r="G40" s="690"/>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0"/>
      <c r="AP40" s="690"/>
      <c r="AQ40" s="690"/>
      <c r="AR40" s="690"/>
      <c r="AS40" s="690"/>
      <c r="AT40" s="690"/>
      <c r="AU40" s="690"/>
      <c r="AV40" s="690"/>
      <c r="AW40" s="690"/>
      <c r="AX40" s="690"/>
      <c r="AY40" s="690"/>
      <c r="AZ40" s="690"/>
      <c r="BA40" s="690"/>
      <c r="BB40" s="690"/>
      <c r="BC40" s="687">
        <f t="shared" si="3"/>
        <v>0</v>
      </c>
      <c r="BD40" s="678"/>
    </row>
    <row r="41" spans="1:56" ht="15">
      <c r="A41" s="688"/>
      <c r="B41" s="689"/>
      <c r="C41" s="690"/>
      <c r="D41" s="690"/>
      <c r="E41" s="690"/>
      <c r="F41" s="690"/>
      <c r="G41" s="690"/>
      <c r="H41" s="690"/>
      <c r="I41" s="690"/>
      <c r="J41" s="690"/>
      <c r="K41" s="690"/>
      <c r="L41" s="690"/>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690"/>
      <c r="AM41" s="690"/>
      <c r="AN41" s="690"/>
      <c r="AO41" s="690"/>
      <c r="AP41" s="690"/>
      <c r="AQ41" s="690"/>
      <c r="AR41" s="690"/>
      <c r="AS41" s="690"/>
      <c r="AT41" s="690"/>
      <c r="AU41" s="690"/>
      <c r="AV41" s="690"/>
      <c r="AW41" s="690"/>
      <c r="AX41" s="690"/>
      <c r="AY41" s="690"/>
      <c r="AZ41" s="690"/>
      <c r="BA41" s="690"/>
      <c r="BB41" s="690"/>
      <c r="BC41" s="687">
        <f t="shared" si="3"/>
        <v>0</v>
      </c>
      <c r="BD41" s="678"/>
    </row>
    <row r="42" spans="1:56" ht="15">
      <c r="A42" s="688"/>
      <c r="B42" s="689"/>
      <c r="C42" s="690"/>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0"/>
      <c r="AM42" s="690"/>
      <c r="AN42" s="690"/>
      <c r="AO42" s="690"/>
      <c r="AP42" s="690"/>
      <c r="AQ42" s="690"/>
      <c r="AR42" s="690"/>
      <c r="AS42" s="690"/>
      <c r="AT42" s="690"/>
      <c r="AU42" s="690"/>
      <c r="AV42" s="690"/>
      <c r="AW42" s="690"/>
      <c r="AX42" s="690"/>
      <c r="AY42" s="690"/>
      <c r="AZ42" s="690"/>
      <c r="BA42" s="690"/>
      <c r="BB42" s="690"/>
      <c r="BC42" s="687">
        <f t="shared" si="3"/>
        <v>0</v>
      </c>
      <c r="BD42" s="678"/>
    </row>
    <row r="43" spans="1:56" ht="15">
      <c r="A43" s="688"/>
      <c r="B43" s="689"/>
      <c r="C43" s="690"/>
      <c r="D43" s="690"/>
      <c r="E43" s="690"/>
      <c r="F43" s="690"/>
      <c r="G43" s="690"/>
      <c r="H43" s="690"/>
      <c r="I43" s="690"/>
      <c r="J43" s="690"/>
      <c r="K43" s="690"/>
      <c r="L43" s="690"/>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c r="AM43" s="690"/>
      <c r="AN43" s="690"/>
      <c r="AO43" s="690"/>
      <c r="AP43" s="690"/>
      <c r="AQ43" s="690"/>
      <c r="AR43" s="690"/>
      <c r="AS43" s="690"/>
      <c r="AT43" s="690"/>
      <c r="AU43" s="690"/>
      <c r="AV43" s="690"/>
      <c r="AW43" s="690"/>
      <c r="AX43" s="690"/>
      <c r="AY43" s="690"/>
      <c r="AZ43" s="690"/>
      <c r="BA43" s="690"/>
      <c r="BB43" s="690"/>
      <c r="BC43" s="687">
        <f t="shared" si="3"/>
        <v>0</v>
      </c>
      <c r="BD43" s="678"/>
    </row>
    <row r="44" spans="1:56" ht="15">
      <c r="A44" s="688"/>
      <c r="B44" s="689"/>
      <c r="C44" s="690"/>
      <c r="D44" s="690"/>
      <c r="E44" s="690"/>
      <c r="F44" s="690"/>
      <c r="G44" s="690"/>
      <c r="H44" s="690"/>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0"/>
      <c r="AS44" s="690"/>
      <c r="AT44" s="690"/>
      <c r="AU44" s="690"/>
      <c r="AV44" s="690"/>
      <c r="AW44" s="690"/>
      <c r="AX44" s="690"/>
      <c r="AY44" s="690"/>
      <c r="AZ44" s="690"/>
      <c r="BA44" s="690"/>
      <c r="BB44" s="690"/>
      <c r="BC44" s="687">
        <f t="shared" si="3"/>
        <v>0</v>
      </c>
      <c r="BD44" s="678"/>
    </row>
    <row r="45" spans="1:56" ht="15">
      <c r="A45" s="688"/>
      <c r="B45" s="689"/>
      <c r="C45" s="690"/>
      <c r="D45" s="690"/>
      <c r="E45" s="690"/>
      <c r="F45" s="690"/>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0"/>
      <c r="AP45" s="690"/>
      <c r="AQ45" s="690"/>
      <c r="AR45" s="690"/>
      <c r="AS45" s="690"/>
      <c r="AT45" s="690"/>
      <c r="AU45" s="690"/>
      <c r="AV45" s="690"/>
      <c r="AW45" s="690"/>
      <c r="AX45" s="690"/>
      <c r="AY45" s="690"/>
      <c r="AZ45" s="690"/>
      <c r="BA45" s="690"/>
      <c r="BB45" s="690"/>
      <c r="BC45" s="687">
        <f t="shared" si="3"/>
        <v>0</v>
      </c>
      <c r="BD45" s="678"/>
    </row>
    <row r="46" spans="1:56" ht="15">
      <c r="A46" s="688"/>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690"/>
      <c r="AP46" s="690"/>
      <c r="AQ46" s="690"/>
      <c r="AR46" s="690"/>
      <c r="AS46" s="690"/>
      <c r="AT46" s="690"/>
      <c r="AU46" s="690"/>
      <c r="AV46" s="690"/>
      <c r="AW46" s="690"/>
      <c r="AX46" s="690"/>
      <c r="AY46" s="690"/>
      <c r="AZ46" s="690"/>
      <c r="BA46" s="690"/>
      <c r="BB46" s="690"/>
      <c r="BC46" s="687">
        <f t="shared" si="3"/>
        <v>0</v>
      </c>
      <c r="BD46" s="678"/>
    </row>
    <row r="47" spans="1:56" ht="15">
      <c r="A47" s="688"/>
      <c r="B47" s="689"/>
      <c r="C47" s="690"/>
      <c r="D47" s="690"/>
      <c r="E47" s="690"/>
      <c r="F47" s="690"/>
      <c r="G47" s="690"/>
      <c r="H47" s="690"/>
      <c r="I47" s="690"/>
      <c r="J47" s="690"/>
      <c r="K47" s="690"/>
      <c r="L47" s="690"/>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0"/>
      <c r="AL47" s="690"/>
      <c r="AM47" s="690"/>
      <c r="AN47" s="690"/>
      <c r="AO47" s="690"/>
      <c r="AP47" s="690"/>
      <c r="AQ47" s="690"/>
      <c r="AR47" s="690"/>
      <c r="AS47" s="690"/>
      <c r="AT47" s="690"/>
      <c r="AU47" s="690"/>
      <c r="AV47" s="690"/>
      <c r="AW47" s="690"/>
      <c r="AX47" s="690"/>
      <c r="AY47" s="690"/>
      <c r="AZ47" s="690"/>
      <c r="BA47" s="690"/>
      <c r="BB47" s="690"/>
      <c r="BC47" s="687">
        <f t="shared" si="3"/>
        <v>0</v>
      </c>
      <c r="BD47" s="678"/>
    </row>
    <row r="48" spans="1:56" ht="15">
      <c r="A48" s="688"/>
      <c r="B48" s="689"/>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87">
        <f t="shared" si="3"/>
        <v>0</v>
      </c>
      <c r="BD48" s="678"/>
    </row>
    <row r="49" spans="1:56" ht="15">
      <c r="A49" s="688"/>
      <c r="B49" s="689"/>
      <c r="C49" s="690"/>
      <c r="D49" s="690"/>
      <c r="E49" s="690"/>
      <c r="F49" s="690"/>
      <c r="G49" s="690"/>
      <c r="H49" s="690"/>
      <c r="I49" s="690"/>
      <c r="J49" s="690"/>
      <c r="K49" s="690"/>
      <c r="L49" s="690"/>
      <c r="M49" s="690"/>
      <c r="N49" s="690"/>
      <c r="O49" s="690"/>
      <c r="P49" s="690"/>
      <c r="Q49" s="690"/>
      <c r="R49" s="690"/>
      <c r="S49" s="690"/>
      <c r="T49" s="690"/>
      <c r="U49" s="690"/>
      <c r="V49" s="690"/>
      <c r="W49" s="690"/>
      <c r="X49" s="690"/>
      <c r="Y49" s="690"/>
      <c r="Z49" s="690"/>
      <c r="AA49" s="690"/>
      <c r="AB49" s="690"/>
      <c r="AC49" s="690"/>
      <c r="AD49" s="690"/>
      <c r="AE49" s="690"/>
      <c r="AF49" s="690"/>
      <c r="AG49" s="690"/>
      <c r="AH49" s="690"/>
      <c r="AI49" s="690"/>
      <c r="AJ49" s="690"/>
      <c r="AK49" s="690"/>
      <c r="AL49" s="690"/>
      <c r="AM49" s="690"/>
      <c r="AN49" s="690"/>
      <c r="AO49" s="690"/>
      <c r="AP49" s="690"/>
      <c r="AQ49" s="690"/>
      <c r="AR49" s="690"/>
      <c r="AS49" s="690"/>
      <c r="AT49" s="690"/>
      <c r="AU49" s="690"/>
      <c r="AV49" s="690"/>
      <c r="AW49" s="690"/>
      <c r="AX49" s="690"/>
      <c r="AY49" s="690"/>
      <c r="AZ49" s="690"/>
      <c r="BA49" s="690"/>
      <c r="BB49" s="690"/>
      <c r="BC49" s="687">
        <f t="shared" si="3"/>
        <v>0</v>
      </c>
      <c r="BD49" s="678"/>
    </row>
    <row r="50" spans="1:56" ht="15">
      <c r="A50" s="688"/>
      <c r="B50" s="689"/>
      <c r="C50" s="690"/>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690"/>
      <c r="AG50" s="690"/>
      <c r="AH50" s="690"/>
      <c r="AI50" s="690"/>
      <c r="AJ50" s="690"/>
      <c r="AK50" s="690"/>
      <c r="AL50" s="690"/>
      <c r="AM50" s="690"/>
      <c r="AN50" s="690"/>
      <c r="AO50" s="690"/>
      <c r="AP50" s="690"/>
      <c r="AQ50" s="690"/>
      <c r="AR50" s="690"/>
      <c r="AS50" s="690"/>
      <c r="AT50" s="690"/>
      <c r="AU50" s="690"/>
      <c r="AV50" s="690"/>
      <c r="AW50" s="690"/>
      <c r="AX50" s="690"/>
      <c r="AY50" s="690"/>
      <c r="AZ50" s="690"/>
      <c r="BA50" s="690"/>
      <c r="BB50" s="690"/>
      <c r="BC50" s="687">
        <f t="shared" si="3"/>
        <v>0</v>
      </c>
      <c r="BD50" s="678"/>
    </row>
    <row r="51" spans="1:56" ht="15">
      <c r="A51" s="688"/>
      <c r="B51" s="689"/>
      <c r="C51" s="690"/>
      <c r="D51" s="690"/>
      <c r="E51" s="690"/>
      <c r="F51" s="690"/>
      <c r="G51" s="690"/>
      <c r="H51" s="690"/>
      <c r="I51" s="690"/>
      <c r="J51" s="690"/>
      <c r="K51" s="690"/>
      <c r="L51" s="690"/>
      <c r="M51" s="690"/>
      <c r="N51" s="690"/>
      <c r="O51" s="690"/>
      <c r="P51" s="690"/>
      <c r="Q51" s="690"/>
      <c r="R51" s="690"/>
      <c r="S51" s="690"/>
      <c r="T51" s="690"/>
      <c r="U51" s="690"/>
      <c r="V51" s="690"/>
      <c r="W51" s="690"/>
      <c r="X51" s="690"/>
      <c r="Y51" s="690"/>
      <c r="Z51" s="690"/>
      <c r="AA51" s="690"/>
      <c r="AB51" s="690"/>
      <c r="AC51" s="690"/>
      <c r="AD51" s="690"/>
      <c r="AE51" s="690"/>
      <c r="AF51" s="690"/>
      <c r="AG51" s="690"/>
      <c r="AH51" s="690"/>
      <c r="AI51" s="690"/>
      <c r="AJ51" s="690"/>
      <c r="AK51" s="690"/>
      <c r="AL51" s="690"/>
      <c r="AM51" s="690"/>
      <c r="AN51" s="690"/>
      <c r="AO51" s="690"/>
      <c r="AP51" s="690"/>
      <c r="AQ51" s="690"/>
      <c r="AR51" s="690"/>
      <c r="AS51" s="690"/>
      <c r="AT51" s="690"/>
      <c r="AU51" s="690"/>
      <c r="AV51" s="690"/>
      <c r="AW51" s="690"/>
      <c r="AX51" s="690"/>
      <c r="AY51" s="690"/>
      <c r="AZ51" s="690"/>
      <c r="BA51" s="690"/>
      <c r="BB51" s="690"/>
      <c r="BC51" s="687">
        <f t="shared" si="3"/>
        <v>0</v>
      </c>
      <c r="BD51" s="678"/>
    </row>
    <row r="52" spans="1:56" ht="15">
      <c r="A52" s="688"/>
      <c r="B52" s="689"/>
      <c r="C52" s="690"/>
      <c r="D52" s="690"/>
      <c r="E52" s="690"/>
      <c r="F52" s="690"/>
      <c r="G52" s="690"/>
      <c r="H52" s="690"/>
      <c r="I52" s="690"/>
      <c r="J52" s="690"/>
      <c r="K52" s="690"/>
      <c r="L52" s="690"/>
      <c r="M52" s="690"/>
      <c r="N52" s="690"/>
      <c r="O52" s="690"/>
      <c r="P52" s="690"/>
      <c r="Q52" s="690"/>
      <c r="R52" s="690"/>
      <c r="S52" s="690"/>
      <c r="T52" s="690"/>
      <c r="U52" s="690"/>
      <c r="V52" s="690"/>
      <c r="W52" s="690"/>
      <c r="X52" s="690"/>
      <c r="Y52" s="690"/>
      <c r="Z52" s="690"/>
      <c r="AA52" s="690"/>
      <c r="AB52" s="690"/>
      <c r="AC52" s="690"/>
      <c r="AD52" s="690"/>
      <c r="AE52" s="690"/>
      <c r="AF52" s="690"/>
      <c r="AG52" s="690"/>
      <c r="AH52" s="690"/>
      <c r="AI52" s="690"/>
      <c r="AJ52" s="690"/>
      <c r="AK52" s="690"/>
      <c r="AL52" s="690"/>
      <c r="AM52" s="690"/>
      <c r="AN52" s="690"/>
      <c r="AO52" s="690"/>
      <c r="AP52" s="690"/>
      <c r="AQ52" s="690"/>
      <c r="AR52" s="690"/>
      <c r="AS52" s="690"/>
      <c r="AT52" s="690"/>
      <c r="AU52" s="690"/>
      <c r="AV52" s="690"/>
      <c r="AW52" s="690"/>
      <c r="AX52" s="690"/>
      <c r="AY52" s="690"/>
      <c r="AZ52" s="690"/>
      <c r="BA52" s="690"/>
      <c r="BB52" s="690"/>
      <c r="BC52" s="687">
        <f t="shared" si="3"/>
        <v>0</v>
      </c>
      <c r="BD52" s="678"/>
    </row>
    <row r="53" spans="1:56" ht="15">
      <c r="A53" s="688"/>
      <c r="B53" s="689"/>
      <c r="C53" s="690"/>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0"/>
      <c r="AP53" s="690"/>
      <c r="AQ53" s="690"/>
      <c r="AR53" s="690"/>
      <c r="AS53" s="690"/>
      <c r="AT53" s="690"/>
      <c r="AU53" s="690"/>
      <c r="AV53" s="690"/>
      <c r="AW53" s="690"/>
      <c r="AX53" s="690"/>
      <c r="AY53" s="690"/>
      <c r="AZ53" s="690"/>
      <c r="BA53" s="690"/>
      <c r="BB53" s="690"/>
      <c r="BC53" s="687">
        <f t="shared" si="3"/>
        <v>0</v>
      </c>
      <c r="BD53" s="678"/>
    </row>
    <row r="54" spans="1:56" ht="15">
      <c r="A54" s="688"/>
      <c r="B54" s="689"/>
      <c r="C54" s="690"/>
      <c r="D54" s="690"/>
      <c r="E54" s="690"/>
      <c r="F54" s="690"/>
      <c r="G54" s="690"/>
      <c r="H54" s="690"/>
      <c r="I54" s="690"/>
      <c r="J54" s="690"/>
      <c r="K54" s="690"/>
      <c r="L54" s="690"/>
      <c r="M54" s="690"/>
      <c r="N54" s="690"/>
      <c r="O54" s="690"/>
      <c r="P54" s="690"/>
      <c r="Q54" s="690"/>
      <c r="R54" s="690"/>
      <c r="S54" s="690"/>
      <c r="T54" s="690"/>
      <c r="U54" s="690"/>
      <c r="V54" s="690"/>
      <c r="W54" s="690"/>
      <c r="X54" s="690"/>
      <c r="Y54" s="690"/>
      <c r="Z54" s="690"/>
      <c r="AA54" s="690"/>
      <c r="AB54" s="690"/>
      <c r="AC54" s="690"/>
      <c r="AD54" s="690"/>
      <c r="AE54" s="690"/>
      <c r="AF54" s="690"/>
      <c r="AG54" s="690"/>
      <c r="AH54" s="690"/>
      <c r="AI54" s="690"/>
      <c r="AJ54" s="690"/>
      <c r="AK54" s="690"/>
      <c r="AL54" s="690"/>
      <c r="AM54" s="690"/>
      <c r="AN54" s="690"/>
      <c r="AO54" s="690"/>
      <c r="AP54" s="690"/>
      <c r="AQ54" s="690"/>
      <c r="AR54" s="690"/>
      <c r="AS54" s="690"/>
      <c r="AT54" s="690"/>
      <c r="AU54" s="690"/>
      <c r="AV54" s="690"/>
      <c r="AW54" s="690"/>
      <c r="AX54" s="690"/>
      <c r="AY54" s="690"/>
      <c r="AZ54" s="690"/>
      <c r="BA54" s="690"/>
      <c r="BB54" s="690"/>
      <c r="BC54" s="687">
        <f t="shared" si="3"/>
        <v>0</v>
      </c>
      <c r="BD54" s="678"/>
    </row>
    <row r="55" spans="1:56" ht="15">
      <c r="A55" s="688"/>
      <c r="B55" s="689"/>
      <c r="C55" s="690"/>
      <c r="D55" s="690"/>
      <c r="E55" s="690"/>
      <c r="F55" s="690"/>
      <c r="G55" s="690"/>
      <c r="H55" s="690"/>
      <c r="I55" s="690"/>
      <c r="J55" s="690"/>
      <c r="K55" s="690"/>
      <c r="L55" s="690"/>
      <c r="M55" s="690"/>
      <c r="N55" s="690"/>
      <c r="O55" s="690"/>
      <c r="P55" s="690"/>
      <c r="Q55" s="690"/>
      <c r="R55" s="690"/>
      <c r="S55" s="690"/>
      <c r="T55" s="690"/>
      <c r="U55" s="690"/>
      <c r="V55" s="690"/>
      <c r="W55" s="690"/>
      <c r="X55" s="690"/>
      <c r="Y55" s="690"/>
      <c r="Z55" s="690"/>
      <c r="AA55" s="690"/>
      <c r="AB55" s="690"/>
      <c r="AC55" s="690"/>
      <c r="AD55" s="690"/>
      <c r="AE55" s="690"/>
      <c r="AF55" s="690"/>
      <c r="AG55" s="690"/>
      <c r="AH55" s="690"/>
      <c r="AI55" s="690"/>
      <c r="AJ55" s="690"/>
      <c r="AK55" s="690"/>
      <c r="AL55" s="690"/>
      <c r="AM55" s="690"/>
      <c r="AN55" s="690"/>
      <c r="AO55" s="690"/>
      <c r="AP55" s="690"/>
      <c r="AQ55" s="690"/>
      <c r="AR55" s="690"/>
      <c r="AS55" s="690"/>
      <c r="AT55" s="690"/>
      <c r="AU55" s="690"/>
      <c r="AV55" s="690"/>
      <c r="AW55" s="690"/>
      <c r="AX55" s="690"/>
      <c r="AY55" s="690"/>
      <c r="AZ55" s="690"/>
      <c r="BA55" s="690"/>
      <c r="BB55" s="690"/>
      <c r="BC55" s="687">
        <f t="shared" si="3"/>
        <v>0</v>
      </c>
      <c r="BD55" s="678"/>
    </row>
    <row r="56" spans="1:56" ht="15">
      <c r="A56" s="688"/>
      <c r="B56" s="689"/>
      <c r="C56" s="690"/>
      <c r="D56" s="690"/>
      <c r="E56" s="690"/>
      <c r="F56" s="690"/>
      <c r="G56" s="690"/>
      <c r="H56" s="690"/>
      <c r="I56" s="690"/>
      <c r="J56" s="690"/>
      <c r="K56" s="690"/>
      <c r="L56" s="690"/>
      <c r="M56" s="690"/>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0"/>
      <c r="AL56" s="690"/>
      <c r="AM56" s="690"/>
      <c r="AN56" s="690"/>
      <c r="AO56" s="690"/>
      <c r="AP56" s="690"/>
      <c r="AQ56" s="690"/>
      <c r="AR56" s="690"/>
      <c r="AS56" s="690"/>
      <c r="AT56" s="690"/>
      <c r="AU56" s="690"/>
      <c r="AV56" s="690"/>
      <c r="AW56" s="690"/>
      <c r="AX56" s="690"/>
      <c r="AY56" s="690"/>
      <c r="AZ56" s="690"/>
      <c r="BA56" s="690"/>
      <c r="BB56" s="691"/>
      <c r="BC56" s="687">
        <f t="shared" si="3"/>
        <v>0</v>
      </c>
      <c r="BD56" s="678"/>
    </row>
    <row r="57" spans="1:56" ht="15">
      <c r="A57" s="688"/>
      <c r="B57" s="689"/>
      <c r="C57" s="690"/>
      <c r="D57" s="690"/>
      <c r="E57" s="690"/>
      <c r="F57" s="690"/>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690"/>
      <c r="AH57" s="690"/>
      <c r="AI57" s="690"/>
      <c r="AJ57" s="690"/>
      <c r="AK57" s="690"/>
      <c r="AL57" s="690"/>
      <c r="AM57" s="690"/>
      <c r="AN57" s="690"/>
      <c r="AO57" s="690"/>
      <c r="AP57" s="690"/>
      <c r="AQ57" s="690"/>
      <c r="AR57" s="690"/>
      <c r="AS57" s="690"/>
      <c r="AT57" s="690"/>
      <c r="AU57" s="690"/>
      <c r="AV57" s="690"/>
      <c r="AW57" s="690"/>
      <c r="AX57" s="690"/>
      <c r="AY57" s="690"/>
      <c r="AZ57" s="690"/>
      <c r="BA57" s="690"/>
      <c r="BB57" s="690"/>
      <c r="BC57" s="687">
        <f t="shared" si="3"/>
        <v>0</v>
      </c>
      <c r="BD57" s="678"/>
    </row>
    <row r="58" spans="1:56" ht="15">
      <c r="A58" s="678"/>
      <c r="B58" s="678"/>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692"/>
      <c r="AM58" s="692"/>
      <c r="AN58" s="692"/>
      <c r="AO58" s="692"/>
      <c r="AP58" s="692"/>
      <c r="AQ58" s="692"/>
      <c r="AR58" s="692"/>
      <c r="AS58" s="692"/>
      <c r="AT58" s="692"/>
      <c r="AU58" s="692"/>
      <c r="AV58" s="692"/>
      <c r="AW58" s="692"/>
      <c r="AX58" s="692"/>
      <c r="AY58" s="692"/>
      <c r="AZ58" s="693"/>
      <c r="BA58" s="694">
        <f>SUM(BA7:BA57)</f>
        <v>0</v>
      </c>
      <c r="BB58" s="694">
        <f>SUM(BB7:BB57)</f>
        <v>0</v>
      </c>
      <c r="BC58" s="695">
        <f>SUM(BC7:BC57)</f>
        <v>0</v>
      </c>
      <c r="BD58" s="678"/>
    </row>
    <row r="59" spans="53:55" ht="15">
      <c r="BA59" s="678"/>
      <c r="BB59" s="678"/>
      <c r="BC59" s="678"/>
    </row>
  </sheetData>
  <sheetProtection/>
  <mergeCells count="1">
    <mergeCell ref="B1:E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L9" sqref="L9"/>
    </sheetView>
  </sheetViews>
  <sheetFormatPr defaultColWidth="7.10546875" defaultRowHeight="15"/>
  <cols>
    <col min="1" max="1" width="2.5546875" style="338" customWidth="1"/>
    <col min="2" max="2" width="20.10546875" style="338" customWidth="1"/>
    <col min="3" max="3" width="8.21484375" style="338" customWidth="1"/>
    <col min="4" max="4" width="8.10546875" style="338" customWidth="1"/>
    <col min="5" max="5" width="8.21484375" style="338" customWidth="1"/>
    <col min="6" max="7" width="7.99609375" style="338" customWidth="1"/>
    <col min="8" max="8" width="7.77734375" style="338" customWidth="1"/>
    <col min="9" max="9" width="7.5546875" style="338" customWidth="1"/>
    <col min="10" max="10" width="7.77734375" style="338" customWidth="1"/>
    <col min="11" max="11" width="7.5546875" style="338" customWidth="1"/>
    <col min="12" max="12" width="7.6640625" style="338" customWidth="1"/>
    <col min="13" max="13" width="7.88671875" style="338" customWidth="1"/>
    <col min="14" max="14" width="7.3359375" style="338" customWidth="1"/>
    <col min="15" max="15" width="7.77734375" style="338" customWidth="1"/>
    <col min="16" max="16" width="6.88671875" style="338" customWidth="1"/>
    <col min="17" max="17" width="7.5546875" style="338" customWidth="1"/>
    <col min="18" max="18" width="8.5546875" style="338" customWidth="1"/>
    <col min="19" max="16384" width="7.10546875" style="338" customWidth="1"/>
  </cols>
  <sheetData>
    <row r="1" spans="1:8" s="335" customFormat="1" ht="15">
      <c r="A1" s="331" t="s">
        <v>38</v>
      </c>
      <c r="B1" s="332"/>
      <c r="C1" s="594">
        <f>'IRR-SPEC'!C1</f>
        <v>0</v>
      </c>
      <c r="D1" s="333"/>
      <c r="E1" s="333"/>
      <c r="F1" s="334" t="s">
        <v>436</v>
      </c>
      <c r="G1" s="607">
        <f>'IRR-SPEC'!F1</f>
        <v>0</v>
      </c>
      <c r="H1" s="332"/>
    </row>
    <row r="2" spans="1:14" ht="12.75">
      <c r="A2" s="336"/>
      <c r="B2" s="337"/>
      <c r="C2" s="337"/>
      <c r="D2" s="337"/>
      <c r="E2" s="337"/>
      <c r="F2" s="337"/>
      <c r="H2" s="337"/>
      <c r="I2" s="337"/>
      <c r="J2" s="337"/>
      <c r="K2" s="337"/>
      <c r="L2" s="339"/>
      <c r="M2" s="337"/>
      <c r="N2" s="337"/>
    </row>
    <row r="3" spans="1:18" ht="12.75">
      <c r="A3" s="340" t="s">
        <v>425</v>
      </c>
      <c r="B3" s="340"/>
      <c r="R3" s="341" t="s">
        <v>393</v>
      </c>
    </row>
    <row r="4" spans="1:18" ht="13.5" thickBot="1">
      <c r="A4" s="340"/>
      <c r="B4" s="340"/>
      <c r="R4" s="341"/>
    </row>
    <row r="5" spans="1:18" ht="12.75">
      <c r="A5" s="342"/>
      <c r="B5" s="343" t="s">
        <v>11</v>
      </c>
      <c r="C5" s="747" t="s">
        <v>12</v>
      </c>
      <c r="D5" s="747"/>
      <c r="E5" s="747"/>
      <c r="F5" s="748"/>
      <c r="G5" s="749" t="s">
        <v>13</v>
      </c>
      <c r="H5" s="747"/>
      <c r="I5" s="748"/>
      <c r="J5" s="750" t="s">
        <v>14</v>
      </c>
      <c r="K5" s="750"/>
      <c r="L5" s="750"/>
      <c r="M5" s="750"/>
      <c r="N5" s="750"/>
      <c r="O5" s="750"/>
      <c r="P5" s="750"/>
      <c r="Q5" s="751"/>
      <c r="R5" s="344"/>
    </row>
    <row r="6" spans="1:18" ht="12.75">
      <c r="A6" s="345"/>
      <c r="B6" s="346"/>
      <c r="C6" s="347" t="s">
        <v>15</v>
      </c>
      <c r="D6" s="348" t="s">
        <v>394</v>
      </c>
      <c r="E6" s="347" t="s">
        <v>395</v>
      </c>
      <c r="F6" s="349" t="s">
        <v>396</v>
      </c>
      <c r="G6" s="350" t="s">
        <v>397</v>
      </c>
      <c r="H6" s="351" t="s">
        <v>398</v>
      </c>
      <c r="I6" s="352" t="s">
        <v>399</v>
      </c>
      <c r="J6" s="350" t="s">
        <v>400</v>
      </c>
      <c r="K6" s="351" t="s">
        <v>401</v>
      </c>
      <c r="L6" s="351" t="s">
        <v>402</v>
      </c>
      <c r="M6" s="351" t="s">
        <v>403</v>
      </c>
      <c r="N6" s="351" t="s">
        <v>404</v>
      </c>
      <c r="O6" s="351" t="s">
        <v>405</v>
      </c>
      <c r="P6" s="353" t="s">
        <v>406</v>
      </c>
      <c r="Q6" s="354" t="s">
        <v>407</v>
      </c>
      <c r="R6" s="355" t="s">
        <v>16</v>
      </c>
    </row>
    <row r="7" spans="1:18" ht="12.75">
      <c r="A7" s="356"/>
      <c r="B7" s="357" t="s">
        <v>17</v>
      </c>
      <c r="C7" s="358"/>
      <c r="D7" s="358"/>
      <c r="E7" s="358"/>
      <c r="F7" s="359"/>
      <c r="G7" s="360"/>
      <c r="H7" s="358"/>
      <c r="I7" s="359"/>
      <c r="J7" s="358"/>
      <c r="K7" s="358"/>
      <c r="L7" s="358"/>
      <c r="M7" s="358"/>
      <c r="N7" s="358"/>
      <c r="O7" s="358"/>
      <c r="P7" s="358"/>
      <c r="Q7" s="361"/>
      <c r="R7" s="362"/>
    </row>
    <row r="8" spans="1:18" ht="12.75">
      <c r="A8" s="356">
        <v>1.1</v>
      </c>
      <c r="B8" s="363" t="s">
        <v>441</v>
      </c>
      <c r="C8" s="600"/>
      <c r="D8" s="600"/>
      <c r="E8" s="600"/>
      <c r="F8" s="600"/>
      <c r="G8" s="600"/>
      <c r="H8" s="600"/>
      <c r="I8" s="600"/>
      <c r="J8" s="600"/>
      <c r="K8" s="600"/>
      <c r="L8" s="600"/>
      <c r="M8" s="600"/>
      <c r="N8" s="600"/>
      <c r="O8" s="600"/>
      <c r="P8" s="600"/>
      <c r="Q8" s="600"/>
      <c r="R8" s="362"/>
    </row>
    <row r="9" spans="1:18" ht="12.75">
      <c r="A9" s="364">
        <v>1.2</v>
      </c>
      <c r="B9" s="363" t="s">
        <v>442</v>
      </c>
      <c r="C9" s="603"/>
      <c r="D9" s="603"/>
      <c r="E9" s="603"/>
      <c r="F9" s="604"/>
      <c r="G9" s="605"/>
      <c r="H9" s="603"/>
      <c r="I9" s="604"/>
      <c r="J9" s="605"/>
      <c r="K9" s="603"/>
      <c r="L9" s="603"/>
      <c r="M9" s="603"/>
      <c r="N9" s="603"/>
      <c r="O9" s="603"/>
      <c r="P9" s="603"/>
      <c r="Q9" s="604"/>
      <c r="R9" s="362"/>
    </row>
    <row r="10" spans="1:18" ht="12.75">
      <c r="A10" s="365" t="s">
        <v>18</v>
      </c>
      <c r="B10" s="366" t="s">
        <v>418</v>
      </c>
      <c r="C10" s="367">
        <v>0.01</v>
      </c>
      <c r="D10" s="367">
        <v>0.01</v>
      </c>
      <c r="E10" s="367">
        <v>0.01</v>
      </c>
      <c r="F10" s="368">
        <v>0.01</v>
      </c>
      <c r="G10" s="369">
        <v>0.009</v>
      </c>
      <c r="H10" s="367">
        <v>0.008</v>
      </c>
      <c r="I10" s="368">
        <v>0.0075</v>
      </c>
      <c r="J10" s="369">
        <v>0.0075</v>
      </c>
      <c r="K10" s="367">
        <v>0.007</v>
      </c>
      <c r="L10" s="367">
        <v>0.0065</v>
      </c>
      <c r="M10" s="367">
        <v>0.006</v>
      </c>
      <c r="N10" s="367">
        <v>0.006</v>
      </c>
      <c r="O10" s="367">
        <v>0.006</v>
      </c>
      <c r="P10" s="367">
        <v>0.006</v>
      </c>
      <c r="Q10" s="368">
        <v>0.006</v>
      </c>
      <c r="R10" s="362"/>
    </row>
    <row r="11" spans="1:18" ht="12.75">
      <c r="A11" s="370">
        <v>1.3</v>
      </c>
      <c r="B11" s="371" t="s">
        <v>443</v>
      </c>
      <c r="C11" s="372">
        <f aca="true" t="shared" si="0" ref="C11:Q11">C10*C8</f>
        <v>0</v>
      </c>
      <c r="D11" s="372">
        <f t="shared" si="0"/>
        <v>0</v>
      </c>
      <c r="E11" s="372">
        <f t="shared" si="0"/>
        <v>0</v>
      </c>
      <c r="F11" s="373">
        <f t="shared" si="0"/>
        <v>0</v>
      </c>
      <c r="G11" s="374">
        <f t="shared" si="0"/>
        <v>0</v>
      </c>
      <c r="H11" s="372">
        <f t="shared" si="0"/>
        <v>0</v>
      </c>
      <c r="I11" s="373">
        <f t="shared" si="0"/>
        <v>0</v>
      </c>
      <c r="J11" s="374">
        <f t="shared" si="0"/>
        <v>0</v>
      </c>
      <c r="K11" s="372">
        <f t="shared" si="0"/>
        <v>0</v>
      </c>
      <c r="L11" s="372">
        <f t="shared" si="0"/>
        <v>0</v>
      </c>
      <c r="M11" s="372">
        <f t="shared" si="0"/>
        <v>0</v>
      </c>
      <c r="N11" s="372">
        <f t="shared" si="0"/>
        <v>0</v>
      </c>
      <c r="O11" s="372">
        <f t="shared" si="0"/>
        <v>0</v>
      </c>
      <c r="P11" s="372">
        <f t="shared" si="0"/>
        <v>0</v>
      </c>
      <c r="Q11" s="373">
        <f t="shared" si="0"/>
        <v>0</v>
      </c>
      <c r="R11" s="362"/>
    </row>
    <row r="12" spans="1:18" ht="13.5" thickBot="1">
      <c r="A12" s="375">
        <v>1.4</v>
      </c>
      <c r="B12" s="376" t="s">
        <v>444</v>
      </c>
      <c r="C12" s="376">
        <f aca="true" t="shared" si="1" ref="C12:Q12">-C10*C9</f>
        <v>0</v>
      </c>
      <c r="D12" s="376">
        <f t="shared" si="1"/>
        <v>0</v>
      </c>
      <c r="E12" s="376">
        <f t="shared" si="1"/>
        <v>0</v>
      </c>
      <c r="F12" s="376">
        <f t="shared" si="1"/>
        <v>0</v>
      </c>
      <c r="G12" s="376">
        <f t="shared" si="1"/>
        <v>0</v>
      </c>
      <c r="H12" s="376">
        <f t="shared" si="1"/>
        <v>0</v>
      </c>
      <c r="I12" s="376">
        <f t="shared" si="1"/>
        <v>0</v>
      </c>
      <c r="J12" s="376">
        <f t="shared" si="1"/>
        <v>0</v>
      </c>
      <c r="K12" s="376">
        <f t="shared" si="1"/>
        <v>0</v>
      </c>
      <c r="L12" s="376">
        <f t="shared" si="1"/>
        <v>0</v>
      </c>
      <c r="M12" s="376">
        <f t="shared" si="1"/>
        <v>0</v>
      </c>
      <c r="N12" s="376">
        <f t="shared" si="1"/>
        <v>0</v>
      </c>
      <c r="O12" s="376">
        <f t="shared" si="1"/>
        <v>0</v>
      </c>
      <c r="P12" s="376">
        <f t="shared" si="1"/>
        <v>0</v>
      </c>
      <c r="Q12" s="376">
        <f t="shared" si="1"/>
        <v>0</v>
      </c>
      <c r="R12" s="362"/>
    </row>
    <row r="13" spans="1:18" ht="12.75">
      <c r="A13" s="356">
        <v>1.5</v>
      </c>
      <c r="B13" s="363" t="s">
        <v>19</v>
      </c>
      <c r="C13" s="377">
        <f aca="true" t="shared" si="2" ref="C13:Q13">IF(ABS(C11)&gt;ABS(C12),ABS(C12),ABS(C11))</f>
        <v>0</v>
      </c>
      <c r="D13" s="377">
        <f t="shared" si="2"/>
        <v>0</v>
      </c>
      <c r="E13" s="377">
        <f t="shared" si="2"/>
        <v>0</v>
      </c>
      <c r="F13" s="378">
        <f t="shared" si="2"/>
        <v>0</v>
      </c>
      <c r="G13" s="379">
        <f t="shared" si="2"/>
        <v>0</v>
      </c>
      <c r="H13" s="377">
        <f t="shared" si="2"/>
        <v>0</v>
      </c>
      <c r="I13" s="378">
        <f t="shared" si="2"/>
        <v>0</v>
      </c>
      <c r="J13" s="379">
        <f t="shared" si="2"/>
        <v>0</v>
      </c>
      <c r="K13" s="377">
        <f t="shared" si="2"/>
        <v>0</v>
      </c>
      <c r="L13" s="377">
        <f t="shared" si="2"/>
        <v>0</v>
      </c>
      <c r="M13" s="377">
        <f t="shared" si="2"/>
        <v>0</v>
      </c>
      <c r="N13" s="377">
        <f t="shared" si="2"/>
        <v>0</v>
      </c>
      <c r="O13" s="377">
        <f t="shared" si="2"/>
        <v>0</v>
      </c>
      <c r="P13" s="377">
        <f t="shared" si="2"/>
        <v>0</v>
      </c>
      <c r="Q13" s="378">
        <f t="shared" si="2"/>
        <v>0</v>
      </c>
      <c r="R13" s="362"/>
    </row>
    <row r="14" spans="1:18" ht="12.75">
      <c r="A14" s="364">
        <v>1.6</v>
      </c>
      <c r="B14" s="380" t="s">
        <v>20</v>
      </c>
      <c r="C14" s="381">
        <f aca="true" t="shared" si="3" ref="C14:Q14">IF(ABS(C11)&gt;ABS(C12),C11+C12,C12+C11)</f>
        <v>0</v>
      </c>
      <c r="D14" s="381">
        <f t="shared" si="3"/>
        <v>0</v>
      </c>
      <c r="E14" s="381">
        <f t="shared" si="3"/>
        <v>0</v>
      </c>
      <c r="F14" s="382">
        <f t="shared" si="3"/>
        <v>0</v>
      </c>
      <c r="G14" s="383">
        <f t="shared" si="3"/>
        <v>0</v>
      </c>
      <c r="H14" s="381">
        <f t="shared" si="3"/>
        <v>0</v>
      </c>
      <c r="I14" s="382">
        <f t="shared" si="3"/>
        <v>0</v>
      </c>
      <c r="J14" s="383">
        <f t="shared" si="3"/>
        <v>0</v>
      </c>
      <c r="K14" s="381">
        <f t="shared" si="3"/>
        <v>0</v>
      </c>
      <c r="L14" s="381">
        <f t="shared" si="3"/>
        <v>0</v>
      </c>
      <c r="M14" s="381">
        <f t="shared" si="3"/>
        <v>0</v>
      </c>
      <c r="N14" s="381">
        <f t="shared" si="3"/>
        <v>0</v>
      </c>
      <c r="O14" s="381">
        <f t="shared" si="3"/>
        <v>0</v>
      </c>
      <c r="P14" s="381">
        <f t="shared" si="3"/>
        <v>0</v>
      </c>
      <c r="Q14" s="382">
        <f t="shared" si="3"/>
        <v>0</v>
      </c>
      <c r="R14" s="362"/>
    </row>
    <row r="15" spans="1:18" ht="12.75">
      <c r="A15" s="384" t="s">
        <v>21</v>
      </c>
      <c r="B15" s="385" t="s">
        <v>22</v>
      </c>
      <c r="C15" s="386">
        <v>0.05</v>
      </c>
      <c r="D15" s="386">
        <v>0.05</v>
      </c>
      <c r="E15" s="386">
        <v>0.05</v>
      </c>
      <c r="F15" s="387">
        <v>0.05</v>
      </c>
      <c r="G15" s="388">
        <v>0.05</v>
      </c>
      <c r="H15" s="386">
        <v>0.05</v>
      </c>
      <c r="I15" s="387">
        <v>0.05</v>
      </c>
      <c r="J15" s="388">
        <v>0.05</v>
      </c>
      <c r="K15" s="386">
        <v>0.05</v>
      </c>
      <c r="L15" s="386">
        <v>0.05</v>
      </c>
      <c r="M15" s="386">
        <v>0.05</v>
      </c>
      <c r="N15" s="386">
        <v>0.05</v>
      </c>
      <c r="O15" s="386">
        <v>0.05</v>
      </c>
      <c r="P15" s="386">
        <v>0.05</v>
      </c>
      <c r="Q15" s="386">
        <v>0.05</v>
      </c>
      <c r="R15" s="362"/>
    </row>
    <row r="16" spans="1:18" ht="13.5" thickBot="1">
      <c r="A16" s="389">
        <v>1.7</v>
      </c>
      <c r="B16" s="390" t="s">
        <v>23</v>
      </c>
      <c r="C16" s="391">
        <f aca="true" t="shared" si="4" ref="C16:J16">C15*C13</f>
        <v>0</v>
      </c>
      <c r="D16" s="391">
        <f t="shared" si="4"/>
        <v>0</v>
      </c>
      <c r="E16" s="391">
        <f t="shared" si="4"/>
        <v>0</v>
      </c>
      <c r="F16" s="392">
        <f t="shared" si="4"/>
        <v>0</v>
      </c>
      <c r="G16" s="393">
        <f t="shared" si="4"/>
        <v>0</v>
      </c>
      <c r="H16" s="391">
        <f t="shared" si="4"/>
        <v>0</v>
      </c>
      <c r="I16" s="392">
        <f t="shared" si="4"/>
        <v>0</v>
      </c>
      <c r="J16" s="393">
        <f t="shared" si="4"/>
        <v>0</v>
      </c>
      <c r="K16" s="391">
        <f aca="true" t="shared" si="5" ref="K16:P16">K15*K13</f>
        <v>0</v>
      </c>
      <c r="L16" s="391">
        <f t="shared" si="5"/>
        <v>0</v>
      </c>
      <c r="M16" s="391">
        <f t="shared" si="5"/>
        <v>0</v>
      </c>
      <c r="N16" s="391">
        <f t="shared" si="5"/>
        <v>0</v>
      </c>
      <c r="O16" s="391">
        <f t="shared" si="5"/>
        <v>0</v>
      </c>
      <c r="P16" s="391">
        <f t="shared" si="5"/>
        <v>0</v>
      </c>
      <c r="Q16" s="392">
        <f>Q15*Q13</f>
        <v>0</v>
      </c>
      <c r="R16" s="394">
        <f>SUM(C16:Q16)</f>
        <v>0</v>
      </c>
    </row>
    <row r="17" spans="1:18" ht="12.75">
      <c r="A17" s="356">
        <v>2.1</v>
      </c>
      <c r="B17" s="363" t="s">
        <v>24</v>
      </c>
      <c r="C17" s="395"/>
      <c r="D17" s="396"/>
      <c r="E17" s="397"/>
      <c r="F17" s="398">
        <f>IF(ABS(SUMIF(C14:F14,"&gt;0"))&gt;ABS(SUMIF(C14:F14,"&lt;0")),ABS(SUMIF(C14:F14,"&lt;0")),ABS(SUMIF(C14:F14,"&gt;0")))</f>
        <v>0</v>
      </c>
      <c r="G17" s="395"/>
      <c r="H17" s="397"/>
      <c r="I17" s="398">
        <f>IF(ABS(SUMIF(G14:I14,"&gt;0"))&gt;ABS(SUMIF(G14:I14,"&lt;0")),ABS(SUMIF(G14:I14,"&lt;0")),ABS(SUMIF(G14:I14,"&gt;0")))</f>
        <v>0</v>
      </c>
      <c r="J17" s="395"/>
      <c r="K17" s="396"/>
      <c r="L17" s="396"/>
      <c r="M17" s="396"/>
      <c r="N17" s="396"/>
      <c r="O17" s="396"/>
      <c r="P17" s="397"/>
      <c r="Q17" s="398">
        <f>IF(ABS(SUMIF(J14:Q14,"&gt;0"))&lt;ABS(SUMIF(J14:Q14,"&lt;0")),ABS(SUMIF(J14:Q14,"&gt;0")),ABS(SUMIF(J14:Q14,"&lt;0")))</f>
        <v>0</v>
      </c>
      <c r="R17" s="399"/>
    </row>
    <row r="18" spans="1:18" ht="12.75">
      <c r="A18" s="364">
        <v>2.2</v>
      </c>
      <c r="B18" s="400" t="s">
        <v>25</v>
      </c>
      <c r="C18" s="401"/>
      <c r="D18" s="402"/>
      <c r="E18" s="403"/>
      <c r="F18" s="404">
        <f>IF(ABS(SUMIF(C14:F14,"&gt;0"))&gt;ABS(SUMIF(C14:F14,"&lt;0")),ABS(SUMIF(C14:F14,"&gt;0"))-ABS(SUMIF(C14:F14,"&lt;0")),ABS(SUMIF(C14:F14,"&lt;0"))-ABS(SUMIF(C14:F14,"&gt;0")))</f>
        <v>0</v>
      </c>
      <c r="G18" s="401"/>
      <c r="H18" s="403"/>
      <c r="I18" s="404">
        <f>IF(ABS(SUMIF(G14:I14,"&gt;0"))&gt;ABS(SUMIF(G14:I14,"&lt;0")),SUMIF(G14:I14,"&gt;0")-SUMIF(G14:I14,"&lt;0"),SUMIF(G14:I14,"&lt;0")-SUMIF(G14:I14,"&gt;0"))</f>
        <v>0</v>
      </c>
      <c r="J18" s="401"/>
      <c r="K18" s="402"/>
      <c r="L18" s="402"/>
      <c r="M18" s="402"/>
      <c r="N18" s="402"/>
      <c r="O18" s="402"/>
      <c r="P18" s="403"/>
      <c r="Q18" s="404">
        <f>IF(ABS(SUMIF(J14:Q14,"&gt;0"))&lt;ABS(SUMIF(J14:Q14,"&lt;0")),SUMIF(J14:Q14,"&lt;0")-SUMIF(J14:Q14,"&gt;0"),SUMIF(J14:Q14,"&gt;0")-SUMIF(J14:Q14,"&lt;0"))</f>
        <v>0</v>
      </c>
      <c r="R18" s="362"/>
    </row>
    <row r="19" spans="1:18" ht="12.75">
      <c r="A19" s="384" t="s">
        <v>26</v>
      </c>
      <c r="B19" s="385" t="s">
        <v>22</v>
      </c>
      <c r="C19" s="401"/>
      <c r="D19" s="402"/>
      <c r="E19" s="403"/>
      <c r="F19" s="405">
        <v>0.4</v>
      </c>
      <c r="G19" s="401"/>
      <c r="H19" s="403"/>
      <c r="I19" s="405">
        <v>0.3</v>
      </c>
      <c r="J19" s="401"/>
      <c r="K19" s="402"/>
      <c r="L19" s="402"/>
      <c r="M19" s="402"/>
      <c r="N19" s="402"/>
      <c r="O19" s="402"/>
      <c r="P19" s="403"/>
      <c r="Q19" s="405">
        <v>0.3</v>
      </c>
      <c r="R19" s="406"/>
    </row>
    <row r="20" spans="1:18" ht="13.5" thickBot="1">
      <c r="A20" s="389">
        <v>2.3</v>
      </c>
      <c r="B20" s="390" t="s">
        <v>27</v>
      </c>
      <c r="C20" s="407"/>
      <c r="D20" s="408"/>
      <c r="E20" s="409"/>
      <c r="F20" s="410">
        <f>0.4*F17</f>
        <v>0</v>
      </c>
      <c r="G20" s="407"/>
      <c r="H20" s="409"/>
      <c r="I20" s="411">
        <f>0.3*I17</f>
        <v>0</v>
      </c>
      <c r="J20" s="407"/>
      <c r="K20" s="408"/>
      <c r="L20" s="408"/>
      <c r="M20" s="408"/>
      <c r="N20" s="408"/>
      <c r="O20" s="408"/>
      <c r="P20" s="409"/>
      <c r="Q20" s="411">
        <f>0.3*Q17</f>
        <v>0</v>
      </c>
      <c r="R20" s="394">
        <f>SUM(C20:Q20)</f>
        <v>0</v>
      </c>
    </row>
    <row r="21" spans="1:18" ht="12.75">
      <c r="A21" s="356">
        <v>3.1</v>
      </c>
      <c r="B21" s="363" t="s">
        <v>24</v>
      </c>
      <c r="C21" s="412"/>
      <c r="D21" s="413"/>
      <c r="E21" s="413"/>
      <c r="F21" s="413"/>
      <c r="G21" s="396"/>
      <c r="H21" s="396"/>
      <c r="I21" s="414">
        <f>IF(OR(AND(F18&gt;0,I18&gt;0),AND(F18&lt;0,I18&lt;0)),0,IF(ABS(F18)&lt;ABS(I18),ABS(F18),ABS(I18)))</f>
        <v>0</v>
      </c>
      <c r="J21" s="413"/>
      <c r="K21" s="413"/>
      <c r="L21" s="413"/>
      <c r="M21" s="413"/>
      <c r="N21" s="413"/>
      <c r="O21" s="413"/>
      <c r="P21" s="413"/>
      <c r="Q21" s="414">
        <f>IF(OR(AND(Q18&gt;0,I18&gt;0),AND(Q18&lt;0,I18&lt;0)),0,IF(ABS(I18)&lt;ABS(Q18),ABS(I18),ABS(Q18)))</f>
        <v>0</v>
      </c>
      <c r="R21" s="362"/>
    </row>
    <row r="22" spans="1:18" ht="12.75">
      <c r="A22" s="364">
        <v>3.2</v>
      </c>
      <c r="B22" s="380" t="s">
        <v>28</v>
      </c>
      <c r="C22" s="412"/>
      <c r="D22" s="413"/>
      <c r="E22" s="413"/>
      <c r="F22" s="413"/>
      <c r="G22" s="413"/>
      <c r="H22" s="413"/>
      <c r="I22" s="415">
        <f>IF(ABS(F18)&gt;ABS(I18),(F18)+(I18),(I18)+(F18))</f>
        <v>0</v>
      </c>
      <c r="J22" s="413"/>
      <c r="K22" s="413"/>
      <c r="L22" s="413"/>
      <c r="M22" s="413"/>
      <c r="N22" s="413"/>
      <c r="O22" s="413"/>
      <c r="P22" s="413"/>
      <c r="Q22" s="415">
        <f>IF(ABS(I18)&gt;ABS(Q18),(I18)+(Q18),(Q18)+(I18))</f>
        <v>0</v>
      </c>
      <c r="R22" s="362"/>
    </row>
    <row r="23" spans="1:18" ht="12.75">
      <c r="A23" s="416" t="s">
        <v>29</v>
      </c>
      <c r="B23" s="385" t="s">
        <v>22</v>
      </c>
      <c r="C23" s="417"/>
      <c r="D23" s="418"/>
      <c r="E23" s="418"/>
      <c r="F23" s="418"/>
      <c r="G23" s="418"/>
      <c r="H23" s="418"/>
      <c r="I23" s="419">
        <v>0.4</v>
      </c>
      <c r="J23" s="418"/>
      <c r="K23" s="418"/>
      <c r="L23" s="418"/>
      <c r="M23" s="418"/>
      <c r="N23" s="418"/>
      <c r="O23" s="418"/>
      <c r="P23" s="418"/>
      <c r="Q23" s="419">
        <v>0.4</v>
      </c>
      <c r="R23" s="362"/>
    </row>
    <row r="24" spans="1:18" ht="13.5" thickBot="1">
      <c r="A24" s="364">
        <v>3.3</v>
      </c>
      <c r="B24" s="390" t="s">
        <v>30</v>
      </c>
      <c r="C24" s="407"/>
      <c r="D24" s="408"/>
      <c r="E24" s="408"/>
      <c r="F24" s="408"/>
      <c r="G24" s="408"/>
      <c r="H24" s="408"/>
      <c r="I24" s="420">
        <f>I23*I21</f>
        <v>0</v>
      </c>
      <c r="J24" s="408"/>
      <c r="K24" s="408"/>
      <c r="L24" s="408"/>
      <c r="M24" s="408"/>
      <c r="N24" s="408"/>
      <c r="O24" s="408"/>
      <c r="P24" s="408"/>
      <c r="Q24" s="420">
        <f>Q23*Q21</f>
        <v>0</v>
      </c>
      <c r="R24" s="394">
        <f>SUM(C24:Q24)</f>
        <v>0</v>
      </c>
    </row>
    <row r="25" spans="1:18" ht="12.75">
      <c r="A25" s="356">
        <v>4.1</v>
      </c>
      <c r="B25" s="363" t="s">
        <v>24</v>
      </c>
      <c r="C25" s="412"/>
      <c r="D25" s="413"/>
      <c r="E25" s="413"/>
      <c r="F25" s="413"/>
      <c r="G25" s="413"/>
      <c r="H25" s="413"/>
      <c r="I25" s="413"/>
      <c r="J25" s="413"/>
      <c r="K25" s="413"/>
      <c r="L25" s="413"/>
      <c r="M25" s="413"/>
      <c r="N25" s="413"/>
      <c r="O25" s="413"/>
      <c r="P25" s="397"/>
      <c r="Q25" s="421">
        <f>IF(OR(AND(F18&lt;0,Q18&lt;0),AND(F18&gt;0,Q18&gt;0)),0,IF(ABS(Q18)&lt;ABS(F18),ABS(Q18),ABS(F18)))</f>
        <v>0</v>
      </c>
      <c r="R25" s="362"/>
    </row>
    <row r="26" spans="1:18" ht="12.75">
      <c r="A26" s="364">
        <v>4.2</v>
      </c>
      <c r="B26" s="380" t="s">
        <v>25</v>
      </c>
      <c r="C26" s="412"/>
      <c r="D26" s="413"/>
      <c r="E26" s="413"/>
      <c r="F26" s="413"/>
      <c r="G26" s="413"/>
      <c r="H26" s="413"/>
      <c r="I26" s="413"/>
      <c r="J26" s="413"/>
      <c r="K26" s="413"/>
      <c r="L26" s="413"/>
      <c r="M26" s="413"/>
      <c r="N26" s="413"/>
      <c r="O26" s="413"/>
      <c r="P26" s="360"/>
      <c r="Q26" s="422">
        <f>IF(ABS(Q22)&gt;ABS(F18),(Q22)+(F18),(F18)+(Q22))</f>
        <v>0</v>
      </c>
      <c r="R26" s="362"/>
    </row>
    <row r="27" spans="1:18" ht="12.75">
      <c r="A27" s="416" t="s">
        <v>31</v>
      </c>
      <c r="B27" s="385" t="s">
        <v>22</v>
      </c>
      <c r="C27" s="417"/>
      <c r="D27" s="418"/>
      <c r="E27" s="418"/>
      <c r="F27" s="418"/>
      <c r="G27" s="418"/>
      <c r="H27" s="418"/>
      <c r="I27" s="418"/>
      <c r="J27" s="418"/>
      <c r="K27" s="418"/>
      <c r="L27" s="418"/>
      <c r="M27" s="418"/>
      <c r="N27" s="418"/>
      <c r="O27" s="418"/>
      <c r="P27" s="423"/>
      <c r="Q27" s="424">
        <v>1</v>
      </c>
      <c r="R27" s="362"/>
    </row>
    <row r="28" spans="1:18" ht="13.5" thickBot="1">
      <c r="A28" s="389">
        <v>4.3</v>
      </c>
      <c r="B28" s="390" t="s">
        <v>32</v>
      </c>
      <c r="C28" s="407"/>
      <c r="D28" s="408"/>
      <c r="E28" s="408"/>
      <c r="F28" s="408"/>
      <c r="G28" s="408"/>
      <c r="H28" s="408"/>
      <c r="I28" s="408"/>
      <c r="J28" s="408"/>
      <c r="K28" s="408"/>
      <c r="L28" s="408"/>
      <c r="M28" s="408"/>
      <c r="N28" s="408"/>
      <c r="O28" s="408"/>
      <c r="P28" s="409"/>
      <c r="Q28" s="411">
        <f>Q27*Q25</f>
        <v>0</v>
      </c>
      <c r="R28" s="394">
        <f>Q28</f>
        <v>0</v>
      </c>
    </row>
    <row r="29" spans="1:18" ht="13.5" thickBot="1">
      <c r="A29" s="364">
        <v>5.1</v>
      </c>
      <c r="B29" s="425" t="s">
        <v>371</v>
      </c>
      <c r="C29" s="426"/>
      <c r="D29" s="427"/>
      <c r="E29" s="428"/>
      <c r="F29" s="429"/>
      <c r="G29" s="429"/>
      <c r="H29" s="429"/>
      <c r="I29" s="429"/>
      <c r="J29" s="429"/>
      <c r="K29" s="429"/>
      <c r="L29" s="429"/>
      <c r="M29" s="429"/>
      <c r="N29" s="429"/>
      <c r="O29" s="429"/>
      <c r="P29" s="429"/>
      <c r="Q29" s="430"/>
      <c r="R29" s="431">
        <f>ABS(Q26)</f>
        <v>0</v>
      </c>
    </row>
    <row r="30" spans="1:18" ht="13.5" customHeight="1" thickBot="1">
      <c r="A30" s="432">
        <v>6</v>
      </c>
      <c r="B30" s="433" t="s">
        <v>33</v>
      </c>
      <c r="C30" s="434"/>
      <c r="D30" s="435"/>
      <c r="E30" s="436"/>
      <c r="F30" s="437"/>
      <c r="G30" s="437"/>
      <c r="H30" s="437"/>
      <c r="I30" s="437"/>
      <c r="J30" s="437"/>
      <c r="K30" s="437"/>
      <c r="L30" s="437"/>
      <c r="M30" s="437"/>
      <c r="N30" s="437"/>
      <c r="O30" s="437"/>
      <c r="P30" s="437"/>
      <c r="Q30" s="438"/>
      <c r="R30" s="439">
        <f>R16+R20+R24+R28+R29</f>
        <v>0</v>
      </c>
    </row>
    <row r="31" spans="1:18" ht="13.5" thickBot="1">
      <c r="A31" s="440">
        <v>7</v>
      </c>
      <c r="B31" s="441" t="s">
        <v>358</v>
      </c>
      <c r="C31" s="442"/>
      <c r="D31" s="442"/>
      <c r="E31" s="442"/>
      <c r="F31" s="441"/>
      <c r="G31" s="442"/>
      <c r="H31" s="429"/>
      <c r="I31" s="429"/>
      <c r="J31" s="429"/>
      <c r="K31" s="429"/>
      <c r="L31" s="429"/>
      <c r="M31" s="429"/>
      <c r="N31" s="429"/>
      <c r="O31" s="429"/>
      <c r="P31" s="429"/>
      <c r="Q31" s="443"/>
      <c r="R31" s="444">
        <f>R30*100/8</f>
        <v>0</v>
      </c>
    </row>
    <row r="32" spans="1:18" ht="12.75">
      <c r="A32" s="445" t="s">
        <v>34</v>
      </c>
      <c r="B32" s="446"/>
      <c r="C32" s="445"/>
      <c r="D32" s="445"/>
      <c r="E32" s="445"/>
      <c r="F32" s="445"/>
      <c r="G32" s="445"/>
      <c r="H32" s="445"/>
      <c r="I32" s="445"/>
      <c r="J32" s="445"/>
      <c r="K32" s="445"/>
      <c r="L32" s="445"/>
      <c r="M32" s="445"/>
      <c r="N32" s="445"/>
      <c r="O32" s="445"/>
      <c r="P32" s="445"/>
      <c r="Q32" s="445"/>
      <c r="R32" s="445"/>
    </row>
    <row r="33" spans="1:15" ht="12.75">
      <c r="A33" s="445"/>
      <c r="B33" s="447" t="s">
        <v>430</v>
      </c>
      <c r="D33" s="445"/>
      <c r="E33" s="445"/>
      <c r="F33" s="445"/>
      <c r="G33" s="445"/>
      <c r="H33" s="445"/>
      <c r="I33" s="448"/>
      <c r="J33" s="448"/>
      <c r="M33" s="448"/>
      <c r="N33" s="448"/>
      <c r="O33" s="448"/>
    </row>
    <row r="34" spans="1:15" ht="12.75">
      <c r="A34" s="445"/>
      <c r="B34" s="447"/>
      <c r="D34" s="445"/>
      <c r="E34" s="445"/>
      <c r="F34" s="445"/>
      <c r="G34" s="445"/>
      <c r="H34" s="445"/>
      <c r="I34" s="448"/>
      <c r="J34" s="448"/>
      <c r="M34" s="448"/>
      <c r="N34" s="448"/>
      <c r="O34" s="448"/>
    </row>
    <row r="35" spans="1:15" ht="12.75">
      <c r="A35" s="445"/>
      <c r="B35" s="447"/>
      <c r="D35" s="445"/>
      <c r="E35" s="445"/>
      <c r="F35" s="445"/>
      <c r="G35" s="445"/>
      <c r="H35" s="445"/>
      <c r="I35" s="448"/>
      <c r="J35" s="448"/>
      <c r="M35" s="448"/>
      <c r="N35" s="448"/>
      <c r="O35" s="448"/>
    </row>
    <row r="36" spans="1:15" ht="12.75">
      <c r="A36" s="445"/>
      <c r="B36" s="447"/>
      <c r="D36" s="445"/>
      <c r="E36" s="445"/>
      <c r="F36" s="445"/>
      <c r="G36" s="445"/>
      <c r="H36" s="445"/>
      <c r="I36" s="448"/>
      <c r="J36" s="448"/>
      <c r="L36" s="448"/>
      <c r="M36" s="448"/>
      <c r="N36" s="448"/>
      <c r="O36" s="448"/>
    </row>
    <row r="37" spans="1:15" ht="12.75">
      <c r="A37" s="445"/>
      <c r="B37" s="447"/>
      <c r="D37" s="445"/>
      <c r="E37" s="445"/>
      <c r="F37" s="445"/>
      <c r="G37" s="445"/>
      <c r="H37" s="445"/>
      <c r="I37" s="448"/>
      <c r="J37" s="448"/>
      <c r="K37" s="448"/>
      <c r="L37" s="448"/>
      <c r="M37" s="448"/>
      <c r="N37" s="448"/>
      <c r="O37" s="448"/>
    </row>
    <row r="38" spans="1:15" ht="12.75">
      <c r="A38" s="445"/>
      <c r="B38" s="447"/>
      <c r="D38" s="445"/>
      <c r="E38" s="445"/>
      <c r="F38" s="445"/>
      <c r="G38" s="445"/>
      <c r="H38" s="445"/>
      <c r="I38" s="448"/>
      <c r="J38" s="448"/>
      <c r="K38" s="448"/>
      <c r="L38" s="448"/>
      <c r="M38" s="448"/>
      <c r="N38" s="448"/>
      <c r="O38" s="448"/>
    </row>
    <row r="39" spans="2:15" ht="12.75">
      <c r="B39" s="447"/>
      <c r="D39" s="445"/>
      <c r="E39" s="445"/>
      <c r="F39" s="445"/>
      <c r="G39" s="445"/>
      <c r="H39" s="445"/>
      <c r="I39" s="448"/>
      <c r="J39" s="448"/>
      <c r="K39" s="448"/>
      <c r="L39" s="448"/>
      <c r="M39" s="448"/>
      <c r="N39" s="448"/>
      <c r="O39" s="448"/>
    </row>
    <row r="40" spans="2:15" ht="12.75">
      <c r="B40" s="447"/>
      <c r="D40" s="445"/>
      <c r="E40" s="445"/>
      <c r="F40" s="445"/>
      <c r="G40" s="445"/>
      <c r="H40" s="445"/>
      <c r="I40" s="448"/>
      <c r="J40" s="448"/>
      <c r="K40" s="448"/>
      <c r="L40" s="448"/>
      <c r="M40" s="448"/>
      <c r="N40" s="448"/>
      <c r="O40" s="448"/>
    </row>
    <row r="41" spans="2:15" ht="12.75">
      <c r="B41" s="447"/>
      <c r="C41" s="448"/>
      <c r="D41" s="448"/>
      <c r="E41" s="448"/>
      <c r="F41" s="448"/>
      <c r="G41" s="448"/>
      <c r="H41" s="448"/>
      <c r="I41" s="448"/>
      <c r="J41" s="448"/>
      <c r="K41" s="448"/>
      <c r="L41" s="448"/>
      <c r="M41" s="448"/>
      <c r="N41" s="448"/>
      <c r="O41" s="448"/>
    </row>
    <row r="42" ht="12.75">
      <c r="B42" s="445"/>
    </row>
    <row r="43" ht="12.75">
      <c r="B43" s="445"/>
    </row>
  </sheetData>
  <sheetProtection password="FE99" sheet="1" objects="1" selectLockedCells="1"/>
  <mergeCells count="3">
    <mergeCell ref="C5:F5"/>
    <mergeCell ref="G5:I5"/>
    <mergeCell ref="J5:Q5"/>
  </mergeCells>
  <printOptions/>
  <pageMargins left="0.75" right="0.75" top="1" bottom="1" header="0.5" footer="0.5"/>
  <pageSetup fitToHeight="1" fitToWidth="1" horizontalDpi="600" verticalDpi="600" orientation="landscape" paperSize="5" scale="90" r:id="rId1"/>
  <headerFooter alignWithMargins="0">
    <oddFooter>&amp;L&amp;"Times New Roman,Regular"&amp;11&amp;D&amp;C&amp;"Times New Roman,Regular"&amp;11&amp;P of &amp;N&amp;R&amp;"Times New Roman,Regular"&amp;11CB102 - MRA6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O9" sqref="O9"/>
    </sheetView>
  </sheetViews>
  <sheetFormatPr defaultColWidth="7.10546875" defaultRowHeight="15"/>
  <cols>
    <col min="1" max="1" width="2.5546875" style="338" customWidth="1"/>
    <col min="2" max="2" width="20.21484375" style="338" customWidth="1"/>
    <col min="3" max="3" width="8.21484375" style="338" customWidth="1"/>
    <col min="4" max="4" width="8.10546875" style="338" customWidth="1"/>
    <col min="5" max="5" width="8.21484375" style="338" customWidth="1"/>
    <col min="6" max="7" width="7.99609375" style="338" customWidth="1"/>
    <col min="8" max="8" width="7.77734375" style="338" customWidth="1"/>
    <col min="9" max="9" width="7.5546875" style="338" customWidth="1"/>
    <col min="10" max="10" width="7.77734375" style="338" customWidth="1"/>
    <col min="11" max="11" width="7.5546875" style="338" customWidth="1"/>
    <col min="12" max="12" width="7.6640625" style="338" customWidth="1"/>
    <col min="13" max="13" width="7.88671875" style="338" customWidth="1"/>
    <col min="14" max="14" width="7.3359375" style="338" customWidth="1"/>
    <col min="15" max="15" width="7.77734375" style="338" customWidth="1"/>
    <col min="16" max="16" width="6.88671875" style="338" customWidth="1"/>
    <col min="17" max="17" width="7.5546875" style="338" customWidth="1"/>
    <col min="18" max="18" width="8.5546875" style="338" customWidth="1"/>
    <col min="19" max="16384" width="7.10546875" style="338" customWidth="1"/>
  </cols>
  <sheetData>
    <row r="1" spans="1:8" s="335" customFormat="1" ht="15">
      <c r="A1" s="331" t="s">
        <v>38</v>
      </c>
      <c r="B1" s="332"/>
      <c r="C1" s="594">
        <f>'IRR-SPEC'!C1</f>
        <v>0</v>
      </c>
      <c r="D1" s="333"/>
      <c r="E1" s="333"/>
      <c r="F1" s="334" t="s">
        <v>436</v>
      </c>
      <c r="G1" s="607">
        <f>'IRR-SPEC'!F1</f>
        <v>0</v>
      </c>
      <c r="H1" s="332"/>
    </row>
    <row r="2" spans="1:14" ht="12.75">
      <c r="A2" s="336"/>
      <c r="B2" s="337"/>
      <c r="C2" s="337"/>
      <c r="D2" s="337"/>
      <c r="E2" s="337"/>
      <c r="F2" s="337"/>
      <c r="H2" s="337"/>
      <c r="I2" s="337"/>
      <c r="J2" s="337"/>
      <c r="K2" s="337"/>
      <c r="L2" s="339"/>
      <c r="M2" s="337"/>
      <c r="N2" s="337"/>
    </row>
    <row r="3" spans="1:18" ht="12.75">
      <c r="A3" s="340" t="s">
        <v>425</v>
      </c>
      <c r="B3" s="340"/>
      <c r="R3" s="341" t="s">
        <v>393</v>
      </c>
    </row>
    <row r="4" spans="1:18" ht="13.5" thickBot="1">
      <c r="A4" s="340"/>
      <c r="B4" s="340"/>
      <c r="R4" s="341"/>
    </row>
    <row r="5" spans="1:18" ht="12.75">
      <c r="A5" s="342"/>
      <c r="B5" s="343" t="s">
        <v>11</v>
      </c>
      <c r="C5" s="747" t="s">
        <v>12</v>
      </c>
      <c r="D5" s="747"/>
      <c r="E5" s="747"/>
      <c r="F5" s="748"/>
      <c r="G5" s="749" t="s">
        <v>13</v>
      </c>
      <c r="H5" s="747"/>
      <c r="I5" s="748"/>
      <c r="J5" s="750" t="s">
        <v>14</v>
      </c>
      <c r="K5" s="750"/>
      <c r="L5" s="750"/>
      <c r="M5" s="750"/>
      <c r="N5" s="750"/>
      <c r="O5" s="750"/>
      <c r="P5" s="750"/>
      <c r="Q5" s="751"/>
      <c r="R5" s="344"/>
    </row>
    <row r="6" spans="1:18" ht="12.75">
      <c r="A6" s="345"/>
      <c r="B6" s="346"/>
      <c r="C6" s="347" t="s">
        <v>15</v>
      </c>
      <c r="D6" s="348" t="s">
        <v>394</v>
      </c>
      <c r="E6" s="347" t="s">
        <v>395</v>
      </c>
      <c r="F6" s="349" t="s">
        <v>396</v>
      </c>
      <c r="G6" s="350" t="s">
        <v>397</v>
      </c>
      <c r="H6" s="351" t="s">
        <v>398</v>
      </c>
      <c r="I6" s="352" t="s">
        <v>399</v>
      </c>
      <c r="J6" s="350" t="s">
        <v>400</v>
      </c>
      <c r="K6" s="351" t="s">
        <v>401</v>
      </c>
      <c r="L6" s="351" t="s">
        <v>402</v>
      </c>
      <c r="M6" s="351" t="s">
        <v>403</v>
      </c>
      <c r="N6" s="351" t="s">
        <v>404</v>
      </c>
      <c r="O6" s="351" t="s">
        <v>405</v>
      </c>
      <c r="P6" s="353" t="s">
        <v>406</v>
      </c>
      <c r="Q6" s="354" t="s">
        <v>407</v>
      </c>
      <c r="R6" s="355" t="s">
        <v>16</v>
      </c>
    </row>
    <row r="7" spans="1:18" ht="12.75">
      <c r="A7" s="356"/>
      <c r="B7" s="357" t="s">
        <v>17</v>
      </c>
      <c r="C7" s="358"/>
      <c r="D7" s="358"/>
      <c r="E7" s="358"/>
      <c r="F7" s="359"/>
      <c r="G7" s="360"/>
      <c r="H7" s="358"/>
      <c r="I7" s="359"/>
      <c r="J7" s="358"/>
      <c r="K7" s="358"/>
      <c r="L7" s="358"/>
      <c r="M7" s="358"/>
      <c r="N7" s="358"/>
      <c r="O7" s="358"/>
      <c r="P7" s="358"/>
      <c r="Q7" s="361"/>
      <c r="R7" s="362"/>
    </row>
    <row r="8" spans="1:18" ht="12.75">
      <c r="A8" s="356">
        <v>1.1</v>
      </c>
      <c r="B8" s="363" t="s">
        <v>441</v>
      </c>
      <c r="C8" s="600"/>
      <c r="D8" s="600"/>
      <c r="E8" s="600"/>
      <c r="F8" s="600"/>
      <c r="G8" s="600"/>
      <c r="H8" s="600"/>
      <c r="I8" s="600"/>
      <c r="J8" s="600"/>
      <c r="K8" s="600"/>
      <c r="L8" s="600"/>
      <c r="M8" s="600"/>
      <c r="N8" s="600"/>
      <c r="O8" s="600"/>
      <c r="P8" s="600"/>
      <c r="Q8" s="600"/>
      <c r="R8" s="362"/>
    </row>
    <row r="9" spans="1:18" ht="12.75">
      <c r="A9" s="364">
        <v>1.2</v>
      </c>
      <c r="B9" s="363" t="s">
        <v>442</v>
      </c>
      <c r="C9" s="603"/>
      <c r="D9" s="603"/>
      <c r="E9" s="603"/>
      <c r="F9" s="604"/>
      <c r="G9" s="605"/>
      <c r="H9" s="603"/>
      <c r="I9" s="604"/>
      <c r="J9" s="605"/>
      <c r="K9" s="603"/>
      <c r="L9" s="603"/>
      <c r="M9" s="603"/>
      <c r="N9" s="603"/>
      <c r="O9" s="603"/>
      <c r="P9" s="603"/>
      <c r="Q9" s="604"/>
      <c r="R9" s="362"/>
    </row>
    <row r="10" spans="1:18" ht="12.75">
      <c r="A10" s="365" t="s">
        <v>18</v>
      </c>
      <c r="B10" s="366" t="s">
        <v>418</v>
      </c>
      <c r="C10" s="367">
        <v>0.01</v>
      </c>
      <c r="D10" s="367">
        <v>0.01</v>
      </c>
      <c r="E10" s="367">
        <v>0.01</v>
      </c>
      <c r="F10" s="368">
        <v>0.01</v>
      </c>
      <c r="G10" s="369">
        <v>0.009</v>
      </c>
      <c r="H10" s="367">
        <v>0.008</v>
      </c>
      <c r="I10" s="368">
        <v>0.0075</v>
      </c>
      <c r="J10" s="369">
        <v>0.0075</v>
      </c>
      <c r="K10" s="367">
        <v>0.007</v>
      </c>
      <c r="L10" s="367">
        <v>0.0065</v>
      </c>
      <c r="M10" s="367">
        <v>0.006</v>
      </c>
      <c r="N10" s="367">
        <v>0.006</v>
      </c>
      <c r="O10" s="367">
        <v>0.006</v>
      </c>
      <c r="P10" s="367">
        <v>0.006</v>
      </c>
      <c r="Q10" s="368">
        <v>0.006</v>
      </c>
      <c r="R10" s="362"/>
    </row>
    <row r="11" spans="1:18" ht="12.75">
      <c r="A11" s="370">
        <v>1.3</v>
      </c>
      <c r="B11" s="371" t="s">
        <v>443</v>
      </c>
      <c r="C11" s="372">
        <f aca="true" t="shared" si="0" ref="C11:Q11">C10*C8</f>
        <v>0</v>
      </c>
      <c r="D11" s="372">
        <f t="shared" si="0"/>
        <v>0</v>
      </c>
      <c r="E11" s="372">
        <f t="shared" si="0"/>
        <v>0</v>
      </c>
      <c r="F11" s="373">
        <f t="shared" si="0"/>
        <v>0</v>
      </c>
      <c r="G11" s="374">
        <f t="shared" si="0"/>
        <v>0</v>
      </c>
      <c r="H11" s="372">
        <f t="shared" si="0"/>
        <v>0</v>
      </c>
      <c r="I11" s="373">
        <f t="shared" si="0"/>
        <v>0</v>
      </c>
      <c r="J11" s="374">
        <f t="shared" si="0"/>
        <v>0</v>
      </c>
      <c r="K11" s="372">
        <f t="shared" si="0"/>
        <v>0</v>
      </c>
      <c r="L11" s="372">
        <f t="shared" si="0"/>
        <v>0</v>
      </c>
      <c r="M11" s="372">
        <f t="shared" si="0"/>
        <v>0</v>
      </c>
      <c r="N11" s="372">
        <f t="shared" si="0"/>
        <v>0</v>
      </c>
      <c r="O11" s="372">
        <f t="shared" si="0"/>
        <v>0</v>
      </c>
      <c r="P11" s="372">
        <f t="shared" si="0"/>
        <v>0</v>
      </c>
      <c r="Q11" s="373">
        <f t="shared" si="0"/>
        <v>0</v>
      </c>
      <c r="R11" s="362"/>
    </row>
    <row r="12" spans="1:18" ht="13.5" thickBot="1">
      <c r="A12" s="375">
        <v>1.4</v>
      </c>
      <c r="B12" s="376" t="s">
        <v>444</v>
      </c>
      <c r="C12" s="376">
        <f aca="true" t="shared" si="1" ref="C12:Q12">-C10*C9</f>
        <v>0</v>
      </c>
      <c r="D12" s="376">
        <f t="shared" si="1"/>
        <v>0</v>
      </c>
      <c r="E12" s="376">
        <f t="shared" si="1"/>
        <v>0</v>
      </c>
      <c r="F12" s="376">
        <f t="shared" si="1"/>
        <v>0</v>
      </c>
      <c r="G12" s="376">
        <f t="shared" si="1"/>
        <v>0</v>
      </c>
      <c r="H12" s="376">
        <f t="shared" si="1"/>
        <v>0</v>
      </c>
      <c r="I12" s="376">
        <f t="shared" si="1"/>
        <v>0</v>
      </c>
      <c r="J12" s="376">
        <f t="shared" si="1"/>
        <v>0</v>
      </c>
      <c r="K12" s="376">
        <f t="shared" si="1"/>
        <v>0</v>
      </c>
      <c r="L12" s="376">
        <f t="shared" si="1"/>
        <v>0</v>
      </c>
      <c r="M12" s="376">
        <f t="shared" si="1"/>
        <v>0</v>
      </c>
      <c r="N12" s="376">
        <f t="shared" si="1"/>
        <v>0</v>
      </c>
      <c r="O12" s="376">
        <f t="shared" si="1"/>
        <v>0</v>
      </c>
      <c r="P12" s="376">
        <f t="shared" si="1"/>
        <v>0</v>
      </c>
      <c r="Q12" s="376">
        <f t="shared" si="1"/>
        <v>0</v>
      </c>
      <c r="R12" s="362"/>
    </row>
    <row r="13" spans="1:18" ht="12.75">
      <c r="A13" s="356">
        <v>1.5</v>
      </c>
      <c r="B13" s="363" t="s">
        <v>19</v>
      </c>
      <c r="C13" s="377">
        <f aca="true" t="shared" si="2" ref="C13:Q13">IF(ABS(C11)&gt;ABS(C12),ABS(C12),ABS(C11))</f>
        <v>0</v>
      </c>
      <c r="D13" s="377">
        <f t="shared" si="2"/>
        <v>0</v>
      </c>
      <c r="E13" s="377">
        <f t="shared" si="2"/>
        <v>0</v>
      </c>
      <c r="F13" s="378">
        <f t="shared" si="2"/>
        <v>0</v>
      </c>
      <c r="G13" s="379">
        <f t="shared" si="2"/>
        <v>0</v>
      </c>
      <c r="H13" s="377">
        <f t="shared" si="2"/>
        <v>0</v>
      </c>
      <c r="I13" s="378">
        <f t="shared" si="2"/>
        <v>0</v>
      </c>
      <c r="J13" s="379">
        <f t="shared" si="2"/>
        <v>0</v>
      </c>
      <c r="K13" s="377">
        <f t="shared" si="2"/>
        <v>0</v>
      </c>
      <c r="L13" s="377">
        <f t="shared" si="2"/>
        <v>0</v>
      </c>
      <c r="M13" s="377">
        <f t="shared" si="2"/>
        <v>0</v>
      </c>
      <c r="N13" s="377">
        <f t="shared" si="2"/>
        <v>0</v>
      </c>
      <c r="O13" s="377">
        <f t="shared" si="2"/>
        <v>0</v>
      </c>
      <c r="P13" s="377">
        <f t="shared" si="2"/>
        <v>0</v>
      </c>
      <c r="Q13" s="378">
        <f t="shared" si="2"/>
        <v>0</v>
      </c>
      <c r="R13" s="362"/>
    </row>
    <row r="14" spans="1:18" ht="12.75">
      <c r="A14" s="364">
        <v>1.6</v>
      </c>
      <c r="B14" s="380" t="s">
        <v>20</v>
      </c>
      <c r="C14" s="381">
        <f aca="true" t="shared" si="3" ref="C14:Q14">IF(ABS(C11)&gt;ABS(C12),C11+C12,C12+C11)</f>
        <v>0</v>
      </c>
      <c r="D14" s="381">
        <f t="shared" si="3"/>
        <v>0</v>
      </c>
      <c r="E14" s="381">
        <f t="shared" si="3"/>
        <v>0</v>
      </c>
      <c r="F14" s="382">
        <f t="shared" si="3"/>
        <v>0</v>
      </c>
      <c r="G14" s="383">
        <f t="shared" si="3"/>
        <v>0</v>
      </c>
      <c r="H14" s="381">
        <f t="shared" si="3"/>
        <v>0</v>
      </c>
      <c r="I14" s="382">
        <f t="shared" si="3"/>
        <v>0</v>
      </c>
      <c r="J14" s="383">
        <f t="shared" si="3"/>
        <v>0</v>
      </c>
      <c r="K14" s="381">
        <f t="shared" si="3"/>
        <v>0</v>
      </c>
      <c r="L14" s="381">
        <f t="shared" si="3"/>
        <v>0</v>
      </c>
      <c r="M14" s="381">
        <f t="shared" si="3"/>
        <v>0</v>
      </c>
      <c r="N14" s="381">
        <f t="shared" si="3"/>
        <v>0</v>
      </c>
      <c r="O14" s="381">
        <f t="shared" si="3"/>
        <v>0</v>
      </c>
      <c r="P14" s="381">
        <f t="shared" si="3"/>
        <v>0</v>
      </c>
      <c r="Q14" s="382">
        <f t="shared" si="3"/>
        <v>0</v>
      </c>
      <c r="R14" s="362"/>
    </row>
    <row r="15" spans="1:18" ht="12.75">
      <c r="A15" s="384" t="s">
        <v>21</v>
      </c>
      <c r="B15" s="385" t="s">
        <v>22</v>
      </c>
      <c r="C15" s="386">
        <v>0.05</v>
      </c>
      <c r="D15" s="386">
        <v>0.05</v>
      </c>
      <c r="E15" s="386">
        <v>0.05</v>
      </c>
      <c r="F15" s="387">
        <v>0.05</v>
      </c>
      <c r="G15" s="388">
        <v>0.05</v>
      </c>
      <c r="H15" s="386">
        <v>0.05</v>
      </c>
      <c r="I15" s="387">
        <v>0.05</v>
      </c>
      <c r="J15" s="388">
        <v>0.05</v>
      </c>
      <c r="K15" s="386">
        <v>0.05</v>
      </c>
      <c r="L15" s="386">
        <v>0.05</v>
      </c>
      <c r="M15" s="386">
        <v>0.05</v>
      </c>
      <c r="N15" s="386">
        <v>0.05</v>
      </c>
      <c r="O15" s="386">
        <v>0.05</v>
      </c>
      <c r="P15" s="386">
        <v>0.05</v>
      </c>
      <c r="Q15" s="386">
        <v>0.05</v>
      </c>
      <c r="R15" s="362"/>
    </row>
    <row r="16" spans="1:18" ht="13.5" thickBot="1">
      <c r="A16" s="389">
        <v>1.7</v>
      </c>
      <c r="B16" s="390" t="s">
        <v>23</v>
      </c>
      <c r="C16" s="391">
        <f aca="true" t="shared" si="4" ref="C16:J16">C15*C13</f>
        <v>0</v>
      </c>
      <c r="D16" s="391">
        <f t="shared" si="4"/>
        <v>0</v>
      </c>
      <c r="E16" s="391">
        <f t="shared" si="4"/>
        <v>0</v>
      </c>
      <c r="F16" s="392">
        <f t="shared" si="4"/>
        <v>0</v>
      </c>
      <c r="G16" s="393">
        <f t="shared" si="4"/>
        <v>0</v>
      </c>
      <c r="H16" s="391">
        <f t="shared" si="4"/>
        <v>0</v>
      </c>
      <c r="I16" s="392">
        <f t="shared" si="4"/>
        <v>0</v>
      </c>
      <c r="J16" s="393">
        <f t="shared" si="4"/>
        <v>0</v>
      </c>
      <c r="K16" s="391">
        <f aca="true" t="shared" si="5" ref="K16:P16">K15*K13</f>
        <v>0</v>
      </c>
      <c r="L16" s="391">
        <f t="shared" si="5"/>
        <v>0</v>
      </c>
      <c r="M16" s="391">
        <f t="shared" si="5"/>
        <v>0</v>
      </c>
      <c r="N16" s="391">
        <f t="shared" si="5"/>
        <v>0</v>
      </c>
      <c r="O16" s="391">
        <f t="shared" si="5"/>
        <v>0</v>
      </c>
      <c r="P16" s="391">
        <f t="shared" si="5"/>
        <v>0</v>
      </c>
      <c r="Q16" s="392">
        <f>Q15*Q13</f>
        <v>0</v>
      </c>
      <c r="R16" s="394">
        <f>SUM(C16:Q16)</f>
        <v>0</v>
      </c>
    </row>
    <row r="17" spans="1:18" ht="12.75">
      <c r="A17" s="356">
        <v>2.1</v>
      </c>
      <c r="B17" s="363" t="s">
        <v>24</v>
      </c>
      <c r="C17" s="395"/>
      <c r="D17" s="396"/>
      <c r="E17" s="397"/>
      <c r="F17" s="398">
        <f>IF(ABS(SUMIF(C14:F14,"&gt;0"))&gt;ABS(SUMIF(C14:F14,"&lt;0")),ABS(SUMIF(C14:F14,"&lt;0")),ABS(SUMIF(C14:F14,"&gt;0")))</f>
        <v>0</v>
      </c>
      <c r="G17" s="395"/>
      <c r="H17" s="397"/>
      <c r="I17" s="398">
        <f>IF(ABS(SUMIF(G14:I14,"&gt;0"))&gt;ABS(SUMIF(G14:I14,"&lt;0")),ABS(SUMIF(G14:I14,"&lt;0")),ABS(SUMIF(G14:I14,"&gt;0")))</f>
        <v>0</v>
      </c>
      <c r="J17" s="395"/>
      <c r="K17" s="396"/>
      <c r="L17" s="396"/>
      <c r="M17" s="396"/>
      <c r="N17" s="396"/>
      <c r="O17" s="396"/>
      <c r="P17" s="397"/>
      <c r="Q17" s="398">
        <f>IF(ABS(SUMIF(J14:Q14,"&gt;0"))&lt;ABS(SUMIF(J14:Q14,"&lt;0")),ABS(SUMIF(J14:Q14,"&gt;0")),ABS(SUMIF(J14:Q14,"&lt;0")))</f>
        <v>0</v>
      </c>
      <c r="R17" s="399"/>
    </row>
    <row r="18" spans="1:18" ht="12.75">
      <c r="A18" s="364">
        <v>2.2</v>
      </c>
      <c r="B18" s="400" t="s">
        <v>25</v>
      </c>
      <c r="C18" s="401"/>
      <c r="D18" s="402"/>
      <c r="E18" s="403"/>
      <c r="F18" s="404">
        <f>IF(ABS(SUMIF(C14:F14,"&gt;0"))&gt;ABS(SUMIF(C14:F14,"&lt;0")),ABS(SUMIF(C14:F14,"&gt;0"))-ABS(SUMIF(C14:F14,"&lt;0")),ABS(SUMIF(C14:F14,"&lt;0"))-ABS(SUMIF(C14:F14,"&gt;0")))</f>
        <v>0</v>
      </c>
      <c r="G18" s="401"/>
      <c r="H18" s="403"/>
      <c r="I18" s="404">
        <f>IF(ABS(SUMIF(G14:I14,"&gt;0"))&gt;ABS(SUMIF(G14:I14,"&lt;0")),SUMIF(G14:I14,"&gt;0")-SUMIF(G14:I14,"&lt;0"),SUMIF(G14:I14,"&lt;0")-SUMIF(G14:I14,"&gt;0"))</f>
        <v>0</v>
      </c>
      <c r="J18" s="401"/>
      <c r="K18" s="402"/>
      <c r="L18" s="402"/>
      <c r="M18" s="402"/>
      <c r="N18" s="402"/>
      <c r="O18" s="402"/>
      <c r="P18" s="403"/>
      <c r="Q18" s="404">
        <f>IF(ABS(SUMIF(J14:Q14,"&gt;0"))&lt;ABS(SUMIF(J14:Q14,"&lt;0")),SUMIF(J14:Q14,"&lt;0")-SUMIF(J14:Q14,"&gt;0"),SUMIF(J14:Q14,"&gt;0")-SUMIF(J14:Q14,"&lt;0"))</f>
        <v>0</v>
      </c>
      <c r="R18" s="362"/>
    </row>
    <row r="19" spans="1:18" ht="12.75">
      <c r="A19" s="384" t="s">
        <v>26</v>
      </c>
      <c r="B19" s="385" t="s">
        <v>22</v>
      </c>
      <c r="C19" s="401"/>
      <c r="D19" s="402"/>
      <c r="E19" s="403"/>
      <c r="F19" s="405">
        <v>0.4</v>
      </c>
      <c r="G19" s="401"/>
      <c r="H19" s="403"/>
      <c r="I19" s="405">
        <v>0.3</v>
      </c>
      <c r="J19" s="401"/>
      <c r="K19" s="402"/>
      <c r="L19" s="402"/>
      <c r="M19" s="402"/>
      <c r="N19" s="402"/>
      <c r="O19" s="402"/>
      <c r="P19" s="403"/>
      <c r="Q19" s="405">
        <v>0.3</v>
      </c>
      <c r="R19" s="406"/>
    </row>
    <row r="20" spans="1:18" ht="13.5" thickBot="1">
      <c r="A20" s="389">
        <v>2.3</v>
      </c>
      <c r="B20" s="390" t="s">
        <v>27</v>
      </c>
      <c r="C20" s="407"/>
      <c r="D20" s="408"/>
      <c r="E20" s="409"/>
      <c r="F20" s="410">
        <f>0.4*F17</f>
        <v>0</v>
      </c>
      <c r="G20" s="407"/>
      <c r="H20" s="409"/>
      <c r="I20" s="411">
        <f>0.3*I17</f>
        <v>0</v>
      </c>
      <c r="J20" s="407"/>
      <c r="K20" s="408"/>
      <c r="L20" s="408"/>
      <c r="M20" s="408"/>
      <c r="N20" s="408"/>
      <c r="O20" s="408"/>
      <c r="P20" s="409"/>
      <c r="Q20" s="411">
        <f>0.3*Q17</f>
        <v>0</v>
      </c>
      <c r="R20" s="394">
        <f>SUM(C20:Q20)</f>
        <v>0</v>
      </c>
    </row>
    <row r="21" spans="1:18" ht="12.75">
      <c r="A21" s="356">
        <v>3.1</v>
      </c>
      <c r="B21" s="363" t="s">
        <v>24</v>
      </c>
      <c r="C21" s="412"/>
      <c r="D21" s="413"/>
      <c r="E21" s="413"/>
      <c r="F21" s="413"/>
      <c r="G21" s="396"/>
      <c r="H21" s="396"/>
      <c r="I21" s="414">
        <f>IF(OR(AND(F18&gt;0,I18&gt;0),AND(F18&lt;0,I18&lt;0)),0,IF(ABS(F18)&lt;ABS(I18),ABS(F18),ABS(I18)))</f>
        <v>0</v>
      </c>
      <c r="J21" s="413"/>
      <c r="K21" s="413"/>
      <c r="L21" s="413"/>
      <c r="M21" s="413"/>
      <c r="N21" s="413"/>
      <c r="O21" s="413"/>
      <c r="P21" s="413"/>
      <c r="Q21" s="414">
        <f>IF(OR(AND(Q18&gt;0,I18&gt;0),AND(Q18&lt;0,I18&lt;0)),0,IF(ABS(I18)&lt;ABS(Q18),ABS(I18),ABS(Q18)))</f>
        <v>0</v>
      </c>
      <c r="R21" s="362"/>
    </row>
    <row r="22" spans="1:18" ht="12.75">
      <c r="A22" s="364">
        <v>3.2</v>
      </c>
      <c r="B22" s="380" t="s">
        <v>28</v>
      </c>
      <c r="C22" s="412"/>
      <c r="D22" s="413"/>
      <c r="E22" s="413"/>
      <c r="F22" s="413"/>
      <c r="G22" s="413"/>
      <c r="H22" s="413"/>
      <c r="I22" s="415">
        <f>IF(ABS(F18)&gt;ABS(I18),(F18)+(I18),(I18)+(F18))</f>
        <v>0</v>
      </c>
      <c r="J22" s="413"/>
      <c r="K22" s="413"/>
      <c r="L22" s="413"/>
      <c r="M22" s="413"/>
      <c r="N22" s="413"/>
      <c r="O22" s="413"/>
      <c r="P22" s="413"/>
      <c r="Q22" s="415">
        <f>IF(ABS(I18)&gt;ABS(Q18),(I18)+(Q18),(Q18)+(I18))</f>
        <v>0</v>
      </c>
      <c r="R22" s="362"/>
    </row>
    <row r="23" spans="1:18" ht="12.75">
      <c r="A23" s="416" t="s">
        <v>29</v>
      </c>
      <c r="B23" s="385" t="s">
        <v>22</v>
      </c>
      <c r="C23" s="417"/>
      <c r="D23" s="418"/>
      <c r="E23" s="418"/>
      <c r="F23" s="418"/>
      <c r="G23" s="418"/>
      <c r="H23" s="418"/>
      <c r="I23" s="419">
        <v>0.4</v>
      </c>
      <c r="J23" s="418"/>
      <c r="K23" s="418"/>
      <c r="L23" s="418"/>
      <c r="M23" s="418"/>
      <c r="N23" s="418"/>
      <c r="O23" s="418"/>
      <c r="P23" s="418"/>
      <c r="Q23" s="419">
        <v>0.4</v>
      </c>
      <c r="R23" s="362"/>
    </row>
    <row r="24" spans="1:18" ht="13.5" thickBot="1">
      <c r="A24" s="364">
        <v>3.3</v>
      </c>
      <c r="B24" s="390" t="s">
        <v>30</v>
      </c>
      <c r="C24" s="407"/>
      <c r="D24" s="408"/>
      <c r="E24" s="408"/>
      <c r="F24" s="408"/>
      <c r="G24" s="408"/>
      <c r="H24" s="408"/>
      <c r="I24" s="420">
        <f>I23*I21</f>
        <v>0</v>
      </c>
      <c r="J24" s="408"/>
      <c r="K24" s="408"/>
      <c r="L24" s="408"/>
      <c r="M24" s="408"/>
      <c r="N24" s="408"/>
      <c r="O24" s="408"/>
      <c r="P24" s="408"/>
      <c r="Q24" s="420">
        <f>Q23*Q21</f>
        <v>0</v>
      </c>
      <c r="R24" s="394">
        <f>SUM(C24:Q24)</f>
        <v>0</v>
      </c>
    </row>
    <row r="25" spans="1:18" ht="12.75">
      <c r="A25" s="356">
        <v>4.1</v>
      </c>
      <c r="B25" s="363" t="s">
        <v>24</v>
      </c>
      <c r="C25" s="412"/>
      <c r="D25" s="413"/>
      <c r="E25" s="413"/>
      <c r="F25" s="413"/>
      <c r="G25" s="413"/>
      <c r="H25" s="413"/>
      <c r="I25" s="413"/>
      <c r="J25" s="413"/>
      <c r="K25" s="413"/>
      <c r="L25" s="413"/>
      <c r="M25" s="413"/>
      <c r="N25" s="413"/>
      <c r="O25" s="413"/>
      <c r="P25" s="397"/>
      <c r="Q25" s="421">
        <f>IF(OR(AND(F18&lt;0,Q18&lt;0),AND(F18&gt;0,Q18&gt;0)),0,IF(ABS(Q18)&lt;ABS(F18),ABS(Q18),ABS(F18)))</f>
        <v>0</v>
      </c>
      <c r="R25" s="362"/>
    </row>
    <row r="26" spans="1:18" ht="12.75">
      <c r="A26" s="364">
        <v>4.2</v>
      </c>
      <c r="B26" s="380" t="s">
        <v>25</v>
      </c>
      <c r="C26" s="412"/>
      <c r="D26" s="413"/>
      <c r="E26" s="413"/>
      <c r="F26" s="413"/>
      <c r="G26" s="413"/>
      <c r="H26" s="413"/>
      <c r="I26" s="413"/>
      <c r="J26" s="413"/>
      <c r="K26" s="413"/>
      <c r="L26" s="413"/>
      <c r="M26" s="413"/>
      <c r="N26" s="413"/>
      <c r="O26" s="413"/>
      <c r="P26" s="360"/>
      <c r="Q26" s="422">
        <f>IF(ABS(Q22)&gt;ABS(F18),(Q22)+(F18),(F18)+(Q22))</f>
        <v>0</v>
      </c>
      <c r="R26" s="362"/>
    </row>
    <row r="27" spans="1:18" ht="12.75">
      <c r="A27" s="416" t="s">
        <v>31</v>
      </c>
      <c r="B27" s="385" t="s">
        <v>22</v>
      </c>
      <c r="C27" s="417"/>
      <c r="D27" s="418"/>
      <c r="E27" s="418"/>
      <c r="F27" s="418"/>
      <c r="G27" s="418"/>
      <c r="H27" s="418"/>
      <c r="I27" s="418"/>
      <c r="J27" s="418"/>
      <c r="K27" s="418"/>
      <c r="L27" s="418"/>
      <c r="M27" s="418"/>
      <c r="N27" s="418"/>
      <c r="O27" s="418"/>
      <c r="P27" s="423"/>
      <c r="Q27" s="424">
        <v>1</v>
      </c>
      <c r="R27" s="362"/>
    </row>
    <row r="28" spans="1:18" ht="13.5" thickBot="1">
      <c r="A28" s="389">
        <v>4.3</v>
      </c>
      <c r="B28" s="390" t="s">
        <v>32</v>
      </c>
      <c r="C28" s="407"/>
      <c r="D28" s="408"/>
      <c r="E28" s="408"/>
      <c r="F28" s="408"/>
      <c r="G28" s="408"/>
      <c r="H28" s="408"/>
      <c r="I28" s="408"/>
      <c r="J28" s="408"/>
      <c r="K28" s="408"/>
      <c r="L28" s="408"/>
      <c r="M28" s="408"/>
      <c r="N28" s="408"/>
      <c r="O28" s="408"/>
      <c r="P28" s="409"/>
      <c r="Q28" s="411">
        <f>Q27*Q25</f>
        <v>0</v>
      </c>
      <c r="R28" s="394">
        <f>Q28</f>
        <v>0</v>
      </c>
    </row>
    <row r="29" spans="1:18" ht="13.5" thickBot="1">
      <c r="A29" s="364">
        <v>5.1</v>
      </c>
      <c r="B29" s="425" t="s">
        <v>371</v>
      </c>
      <c r="C29" s="426"/>
      <c r="D29" s="427"/>
      <c r="E29" s="428"/>
      <c r="F29" s="429"/>
      <c r="G29" s="429"/>
      <c r="H29" s="429"/>
      <c r="I29" s="429"/>
      <c r="J29" s="429"/>
      <c r="K29" s="429"/>
      <c r="L29" s="429"/>
      <c r="M29" s="429"/>
      <c r="N29" s="429"/>
      <c r="O29" s="429"/>
      <c r="P29" s="429"/>
      <c r="Q29" s="430"/>
      <c r="R29" s="431">
        <f>ABS(Q26)</f>
        <v>0</v>
      </c>
    </row>
    <row r="30" spans="1:18" ht="13.5" customHeight="1" thickBot="1">
      <c r="A30" s="432">
        <v>6</v>
      </c>
      <c r="B30" s="433" t="s">
        <v>33</v>
      </c>
      <c r="C30" s="434"/>
      <c r="D30" s="435"/>
      <c r="E30" s="436"/>
      <c r="F30" s="437"/>
      <c r="G30" s="437"/>
      <c r="H30" s="437"/>
      <c r="I30" s="437"/>
      <c r="J30" s="437"/>
      <c r="K30" s="437"/>
      <c r="L30" s="437"/>
      <c r="M30" s="437"/>
      <c r="N30" s="437"/>
      <c r="O30" s="437"/>
      <c r="P30" s="437"/>
      <c r="Q30" s="438"/>
      <c r="R30" s="439">
        <f>R16+R20+R24+R28+R29</f>
        <v>0</v>
      </c>
    </row>
    <row r="31" spans="1:18" ht="13.5" thickBot="1">
      <c r="A31" s="440">
        <v>7</v>
      </c>
      <c r="B31" s="441" t="s">
        <v>358</v>
      </c>
      <c r="C31" s="442"/>
      <c r="D31" s="442"/>
      <c r="E31" s="442"/>
      <c r="F31" s="441"/>
      <c r="G31" s="442"/>
      <c r="H31" s="429"/>
      <c r="I31" s="429"/>
      <c r="J31" s="429"/>
      <c r="K31" s="429"/>
      <c r="L31" s="429"/>
      <c r="M31" s="429"/>
      <c r="N31" s="429"/>
      <c r="O31" s="429"/>
      <c r="P31" s="429"/>
      <c r="Q31" s="443"/>
      <c r="R31" s="444">
        <f>R30*100/8</f>
        <v>0</v>
      </c>
    </row>
    <row r="32" spans="1:18" ht="12.75">
      <c r="A32" s="445" t="s">
        <v>34</v>
      </c>
      <c r="B32" s="446"/>
      <c r="C32" s="445"/>
      <c r="D32" s="445"/>
      <c r="E32" s="445"/>
      <c r="F32" s="445"/>
      <c r="G32" s="445"/>
      <c r="H32" s="445"/>
      <c r="I32" s="445"/>
      <c r="J32" s="445"/>
      <c r="K32" s="445"/>
      <c r="L32" s="445"/>
      <c r="M32" s="445"/>
      <c r="N32" s="445"/>
      <c r="O32" s="445"/>
      <c r="P32" s="445"/>
      <c r="Q32" s="445"/>
      <c r="R32" s="445"/>
    </row>
    <row r="33" spans="1:15" ht="12.75">
      <c r="A33" s="445"/>
      <c r="B33" s="447" t="s">
        <v>430</v>
      </c>
      <c r="D33" s="445"/>
      <c r="E33" s="445"/>
      <c r="F33" s="445"/>
      <c r="G33" s="445"/>
      <c r="H33" s="445"/>
      <c r="I33" s="448"/>
      <c r="J33" s="448"/>
      <c r="M33" s="448"/>
      <c r="N33" s="448"/>
      <c r="O33" s="448"/>
    </row>
    <row r="34" spans="1:15" ht="12.75">
      <c r="A34" s="445"/>
      <c r="B34" s="447"/>
      <c r="D34" s="445"/>
      <c r="E34" s="445"/>
      <c r="F34" s="445"/>
      <c r="G34" s="445"/>
      <c r="H34" s="445"/>
      <c r="I34" s="448"/>
      <c r="J34" s="448"/>
      <c r="M34" s="448"/>
      <c r="N34" s="448"/>
      <c r="O34" s="448"/>
    </row>
    <row r="35" spans="1:15" ht="12.75">
      <c r="A35" s="445"/>
      <c r="B35" s="447"/>
      <c r="D35" s="445"/>
      <c r="E35" s="445"/>
      <c r="F35" s="445"/>
      <c r="G35" s="445"/>
      <c r="H35" s="445"/>
      <c r="I35" s="448"/>
      <c r="J35" s="448"/>
      <c r="M35" s="448"/>
      <c r="N35" s="448"/>
      <c r="O35" s="448"/>
    </row>
    <row r="36" spans="1:15" ht="12.75">
      <c r="A36" s="445"/>
      <c r="B36" s="447"/>
      <c r="D36" s="445"/>
      <c r="E36" s="445"/>
      <c r="F36" s="445"/>
      <c r="G36" s="445"/>
      <c r="H36" s="445"/>
      <c r="I36" s="448"/>
      <c r="J36" s="448"/>
      <c r="L36" s="448"/>
      <c r="M36" s="448"/>
      <c r="N36" s="448"/>
      <c r="O36" s="448"/>
    </row>
    <row r="37" spans="1:15" ht="12.75">
      <c r="A37" s="445"/>
      <c r="B37" s="447"/>
      <c r="D37" s="445"/>
      <c r="E37" s="445"/>
      <c r="F37" s="445"/>
      <c r="G37" s="445"/>
      <c r="H37" s="445"/>
      <c r="I37" s="448"/>
      <c r="J37" s="448"/>
      <c r="K37" s="448"/>
      <c r="L37" s="448"/>
      <c r="M37" s="448"/>
      <c r="N37" s="448"/>
      <c r="O37" s="448"/>
    </row>
    <row r="38" spans="1:15" ht="12.75">
      <c r="A38" s="445"/>
      <c r="B38" s="447"/>
      <c r="D38" s="445"/>
      <c r="E38" s="445"/>
      <c r="F38" s="445"/>
      <c r="G38" s="445"/>
      <c r="H38" s="445"/>
      <c r="I38" s="448"/>
      <c r="J38" s="448"/>
      <c r="K38" s="448"/>
      <c r="L38" s="448"/>
      <c r="M38" s="448"/>
      <c r="N38" s="448"/>
      <c r="O38" s="448"/>
    </row>
    <row r="39" spans="2:15" ht="12.75">
      <c r="B39" s="447"/>
      <c r="D39" s="445"/>
      <c r="E39" s="445"/>
      <c r="F39" s="445"/>
      <c r="G39" s="445"/>
      <c r="H39" s="445"/>
      <c r="I39" s="448"/>
      <c r="J39" s="448"/>
      <c r="K39" s="448"/>
      <c r="L39" s="448"/>
      <c r="M39" s="448"/>
      <c r="N39" s="448"/>
      <c r="O39" s="448"/>
    </row>
    <row r="40" spans="2:15" ht="12.75">
      <c r="B40" s="447"/>
      <c r="D40" s="445"/>
      <c r="E40" s="445"/>
      <c r="F40" s="445"/>
      <c r="G40" s="445"/>
      <c r="H40" s="445"/>
      <c r="I40" s="448"/>
      <c r="J40" s="448"/>
      <c r="K40" s="448"/>
      <c r="L40" s="448"/>
      <c r="M40" s="448"/>
      <c r="N40" s="448"/>
      <c r="O40" s="448"/>
    </row>
    <row r="41" spans="2:15" ht="12.75">
      <c r="B41" s="447"/>
      <c r="C41" s="448"/>
      <c r="D41" s="448"/>
      <c r="E41" s="448"/>
      <c r="F41" s="448"/>
      <c r="G41" s="448"/>
      <c r="H41" s="448"/>
      <c r="I41" s="448"/>
      <c r="J41" s="448"/>
      <c r="K41" s="448"/>
      <c r="L41" s="448"/>
      <c r="M41" s="448"/>
      <c r="N41" s="448"/>
      <c r="O41" s="448"/>
    </row>
    <row r="42" ht="12.75">
      <c r="B42" s="445"/>
    </row>
    <row r="43" ht="12.75">
      <c r="B43" s="445"/>
    </row>
  </sheetData>
  <sheetProtection password="FE99" sheet="1" objects="1" selectLockedCells="1"/>
  <mergeCells count="3">
    <mergeCell ref="C5:F5"/>
    <mergeCell ref="G5:I5"/>
    <mergeCell ref="J5:Q5"/>
  </mergeCells>
  <printOptions/>
  <pageMargins left="0.75" right="0.75" top="1" bottom="1" header="0.5" footer="0.5"/>
  <pageSetup fitToHeight="1" fitToWidth="1" horizontalDpi="600" verticalDpi="600" orientation="landscape" paperSize="5" scale="90" r:id="rId1"/>
  <headerFooter alignWithMargins="0">
    <oddFooter>&amp;L&amp;"Times New Roman,Regular"&amp;11&amp;D&amp;C&amp;"Times New Roman,Regular"&amp;11&amp;P of &amp;N&amp;R&amp;"Times New Roman,Regular"&amp;11CB102 - MRA7</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I9" sqref="I9"/>
    </sheetView>
  </sheetViews>
  <sheetFormatPr defaultColWidth="7.10546875" defaultRowHeight="15"/>
  <cols>
    <col min="1" max="1" width="2.5546875" style="338" customWidth="1"/>
    <col min="2" max="2" width="20.21484375" style="338" customWidth="1"/>
    <col min="3" max="3" width="8.21484375" style="338" customWidth="1"/>
    <col min="4" max="4" width="8.10546875" style="338" customWidth="1"/>
    <col min="5" max="5" width="8.21484375" style="338" customWidth="1"/>
    <col min="6" max="7" width="7.99609375" style="338" customWidth="1"/>
    <col min="8" max="8" width="7.77734375" style="338" customWidth="1"/>
    <col min="9" max="9" width="7.5546875" style="338" customWidth="1"/>
    <col min="10" max="10" width="7.77734375" style="338" customWidth="1"/>
    <col min="11" max="11" width="7.5546875" style="338" customWidth="1"/>
    <col min="12" max="12" width="7.6640625" style="338" customWidth="1"/>
    <col min="13" max="13" width="7.88671875" style="338" customWidth="1"/>
    <col min="14" max="14" width="7.3359375" style="338" customWidth="1"/>
    <col min="15" max="15" width="7.77734375" style="338" customWidth="1"/>
    <col min="16" max="16" width="6.88671875" style="338" customWidth="1"/>
    <col min="17" max="17" width="7.5546875" style="338" customWidth="1"/>
    <col min="18" max="18" width="8.5546875" style="338" customWidth="1"/>
    <col min="19" max="16384" width="7.10546875" style="338" customWidth="1"/>
  </cols>
  <sheetData>
    <row r="1" spans="1:8" s="335" customFormat="1" ht="15">
      <c r="A1" s="331" t="s">
        <v>38</v>
      </c>
      <c r="B1" s="332"/>
      <c r="C1" s="594">
        <f>'IRR-SPEC'!C1</f>
        <v>0</v>
      </c>
      <c r="D1" s="333"/>
      <c r="E1" s="333"/>
      <c r="F1" s="334" t="s">
        <v>436</v>
      </c>
      <c r="G1" s="607">
        <f>'IRR-SPEC'!F1</f>
        <v>0</v>
      </c>
      <c r="H1" s="332"/>
    </row>
    <row r="2" spans="1:14" ht="12.75">
      <c r="A2" s="336"/>
      <c r="B2" s="337"/>
      <c r="C2" s="337"/>
      <c r="D2" s="337"/>
      <c r="E2" s="337"/>
      <c r="F2" s="337"/>
      <c r="H2" s="337"/>
      <c r="I2" s="337"/>
      <c r="J2" s="337"/>
      <c r="K2" s="337"/>
      <c r="L2" s="339"/>
      <c r="M2" s="337"/>
      <c r="N2" s="337"/>
    </row>
    <row r="3" spans="1:18" ht="12.75">
      <c r="A3" s="340" t="s">
        <v>425</v>
      </c>
      <c r="B3" s="340"/>
      <c r="R3" s="341" t="s">
        <v>393</v>
      </c>
    </row>
    <row r="4" spans="1:18" ht="13.5" thickBot="1">
      <c r="A4" s="340"/>
      <c r="B4" s="340"/>
      <c r="R4" s="341"/>
    </row>
    <row r="5" spans="1:18" ht="12.75">
      <c r="A5" s="342"/>
      <c r="B5" s="343" t="s">
        <v>11</v>
      </c>
      <c r="C5" s="747" t="s">
        <v>12</v>
      </c>
      <c r="D5" s="747"/>
      <c r="E5" s="747"/>
      <c r="F5" s="748"/>
      <c r="G5" s="749" t="s">
        <v>13</v>
      </c>
      <c r="H5" s="747"/>
      <c r="I5" s="748"/>
      <c r="J5" s="750" t="s">
        <v>14</v>
      </c>
      <c r="K5" s="750"/>
      <c r="L5" s="750"/>
      <c r="M5" s="750"/>
      <c r="N5" s="750"/>
      <c r="O5" s="750"/>
      <c r="P5" s="750"/>
      <c r="Q5" s="751"/>
      <c r="R5" s="344"/>
    </row>
    <row r="6" spans="1:18" ht="12.75">
      <c r="A6" s="345"/>
      <c r="B6" s="346"/>
      <c r="C6" s="347" t="s">
        <v>15</v>
      </c>
      <c r="D6" s="348" t="s">
        <v>394</v>
      </c>
      <c r="E6" s="347" t="s">
        <v>395</v>
      </c>
      <c r="F6" s="349" t="s">
        <v>396</v>
      </c>
      <c r="G6" s="350" t="s">
        <v>397</v>
      </c>
      <c r="H6" s="351" t="s">
        <v>398</v>
      </c>
      <c r="I6" s="352" t="s">
        <v>399</v>
      </c>
      <c r="J6" s="350" t="s">
        <v>400</v>
      </c>
      <c r="K6" s="351" t="s">
        <v>401</v>
      </c>
      <c r="L6" s="351" t="s">
        <v>402</v>
      </c>
      <c r="M6" s="351" t="s">
        <v>403</v>
      </c>
      <c r="N6" s="351" t="s">
        <v>404</v>
      </c>
      <c r="O6" s="351" t="s">
        <v>405</v>
      </c>
      <c r="P6" s="353" t="s">
        <v>406</v>
      </c>
      <c r="Q6" s="354" t="s">
        <v>407</v>
      </c>
      <c r="R6" s="355" t="s">
        <v>16</v>
      </c>
    </row>
    <row r="7" spans="1:18" ht="12.75">
      <c r="A7" s="356"/>
      <c r="B7" s="357" t="s">
        <v>17</v>
      </c>
      <c r="C7" s="358"/>
      <c r="D7" s="358"/>
      <c r="E7" s="358"/>
      <c r="F7" s="359"/>
      <c r="G7" s="360"/>
      <c r="H7" s="358"/>
      <c r="I7" s="359"/>
      <c r="J7" s="358"/>
      <c r="K7" s="358"/>
      <c r="L7" s="358"/>
      <c r="M7" s="358"/>
      <c r="N7" s="358"/>
      <c r="O7" s="358"/>
      <c r="P7" s="358"/>
      <c r="Q7" s="361"/>
      <c r="R7" s="362"/>
    </row>
    <row r="8" spans="1:18" ht="12.75">
      <c r="A8" s="356">
        <v>1.1</v>
      </c>
      <c r="B8" s="363" t="s">
        <v>441</v>
      </c>
      <c r="C8" s="600"/>
      <c r="D8" s="600"/>
      <c r="E8" s="600"/>
      <c r="F8" s="600"/>
      <c r="G8" s="600"/>
      <c r="H8" s="600"/>
      <c r="I8" s="600"/>
      <c r="J8" s="600"/>
      <c r="K8" s="600"/>
      <c r="L8" s="600"/>
      <c r="M8" s="600"/>
      <c r="N8" s="600"/>
      <c r="O8" s="600"/>
      <c r="P8" s="600"/>
      <c r="Q8" s="600"/>
      <c r="R8" s="362"/>
    </row>
    <row r="9" spans="1:18" ht="12.75">
      <c r="A9" s="364">
        <v>1.2</v>
      </c>
      <c r="B9" s="363" t="s">
        <v>442</v>
      </c>
      <c r="C9" s="603"/>
      <c r="D9" s="603"/>
      <c r="E9" s="603"/>
      <c r="F9" s="604"/>
      <c r="G9" s="605"/>
      <c r="H9" s="603"/>
      <c r="I9" s="604"/>
      <c r="J9" s="605"/>
      <c r="K9" s="603"/>
      <c r="L9" s="603"/>
      <c r="M9" s="603"/>
      <c r="N9" s="603"/>
      <c r="O9" s="603"/>
      <c r="P9" s="603"/>
      <c r="Q9" s="604"/>
      <c r="R9" s="362"/>
    </row>
    <row r="10" spans="1:18" ht="12.75">
      <c r="A10" s="365" t="s">
        <v>18</v>
      </c>
      <c r="B10" s="366" t="s">
        <v>418</v>
      </c>
      <c r="C10" s="367">
        <v>0.01</v>
      </c>
      <c r="D10" s="367">
        <v>0.01</v>
      </c>
      <c r="E10" s="367">
        <v>0.01</v>
      </c>
      <c r="F10" s="368">
        <v>0.01</v>
      </c>
      <c r="G10" s="369">
        <v>0.009</v>
      </c>
      <c r="H10" s="367">
        <v>0.008</v>
      </c>
      <c r="I10" s="368">
        <v>0.0075</v>
      </c>
      <c r="J10" s="369">
        <v>0.0075</v>
      </c>
      <c r="K10" s="367">
        <v>0.007</v>
      </c>
      <c r="L10" s="367">
        <v>0.0065</v>
      </c>
      <c r="M10" s="367">
        <v>0.006</v>
      </c>
      <c r="N10" s="367">
        <v>0.006</v>
      </c>
      <c r="O10" s="367">
        <v>0.006</v>
      </c>
      <c r="P10" s="367">
        <v>0.006</v>
      </c>
      <c r="Q10" s="368">
        <v>0.006</v>
      </c>
      <c r="R10" s="362"/>
    </row>
    <row r="11" spans="1:18" ht="12.75">
      <c r="A11" s="370">
        <v>1.3</v>
      </c>
      <c r="B11" s="371" t="s">
        <v>443</v>
      </c>
      <c r="C11" s="372">
        <f aca="true" t="shared" si="0" ref="C11:Q11">C10*C8</f>
        <v>0</v>
      </c>
      <c r="D11" s="372">
        <f t="shared" si="0"/>
        <v>0</v>
      </c>
      <c r="E11" s="372">
        <f t="shared" si="0"/>
        <v>0</v>
      </c>
      <c r="F11" s="373">
        <f t="shared" si="0"/>
        <v>0</v>
      </c>
      <c r="G11" s="374">
        <f t="shared" si="0"/>
        <v>0</v>
      </c>
      <c r="H11" s="372">
        <f t="shared" si="0"/>
        <v>0</v>
      </c>
      <c r="I11" s="373">
        <f t="shared" si="0"/>
        <v>0</v>
      </c>
      <c r="J11" s="374">
        <f t="shared" si="0"/>
        <v>0</v>
      </c>
      <c r="K11" s="372">
        <f t="shared" si="0"/>
        <v>0</v>
      </c>
      <c r="L11" s="372">
        <f t="shared" si="0"/>
        <v>0</v>
      </c>
      <c r="M11" s="372">
        <f t="shared" si="0"/>
        <v>0</v>
      </c>
      <c r="N11" s="372">
        <f t="shared" si="0"/>
        <v>0</v>
      </c>
      <c r="O11" s="372">
        <f t="shared" si="0"/>
        <v>0</v>
      </c>
      <c r="P11" s="372">
        <f t="shared" si="0"/>
        <v>0</v>
      </c>
      <c r="Q11" s="373">
        <f t="shared" si="0"/>
        <v>0</v>
      </c>
      <c r="R11" s="362"/>
    </row>
    <row r="12" spans="1:18" ht="13.5" thickBot="1">
      <c r="A12" s="375">
        <v>1.4</v>
      </c>
      <c r="B12" s="376" t="s">
        <v>444</v>
      </c>
      <c r="C12" s="376">
        <f aca="true" t="shared" si="1" ref="C12:Q12">-C10*C9</f>
        <v>0</v>
      </c>
      <c r="D12" s="376">
        <f t="shared" si="1"/>
        <v>0</v>
      </c>
      <c r="E12" s="376">
        <f t="shared" si="1"/>
        <v>0</v>
      </c>
      <c r="F12" s="376">
        <f t="shared" si="1"/>
        <v>0</v>
      </c>
      <c r="G12" s="376">
        <f t="shared" si="1"/>
        <v>0</v>
      </c>
      <c r="H12" s="376">
        <f t="shared" si="1"/>
        <v>0</v>
      </c>
      <c r="I12" s="376">
        <f t="shared" si="1"/>
        <v>0</v>
      </c>
      <c r="J12" s="376">
        <f t="shared" si="1"/>
        <v>0</v>
      </c>
      <c r="K12" s="376">
        <f t="shared" si="1"/>
        <v>0</v>
      </c>
      <c r="L12" s="376">
        <f t="shared" si="1"/>
        <v>0</v>
      </c>
      <c r="M12" s="376">
        <f t="shared" si="1"/>
        <v>0</v>
      </c>
      <c r="N12" s="376">
        <f t="shared" si="1"/>
        <v>0</v>
      </c>
      <c r="O12" s="376">
        <f t="shared" si="1"/>
        <v>0</v>
      </c>
      <c r="P12" s="376">
        <f t="shared" si="1"/>
        <v>0</v>
      </c>
      <c r="Q12" s="376">
        <f t="shared" si="1"/>
        <v>0</v>
      </c>
      <c r="R12" s="362"/>
    </row>
    <row r="13" spans="1:18" ht="12.75">
      <c r="A13" s="356">
        <v>1.5</v>
      </c>
      <c r="B13" s="363" t="s">
        <v>19</v>
      </c>
      <c r="C13" s="377">
        <f aca="true" t="shared" si="2" ref="C13:Q13">IF(ABS(C11)&gt;ABS(C12),ABS(C12),ABS(C11))</f>
        <v>0</v>
      </c>
      <c r="D13" s="377">
        <f t="shared" si="2"/>
        <v>0</v>
      </c>
      <c r="E13" s="377">
        <f t="shared" si="2"/>
        <v>0</v>
      </c>
      <c r="F13" s="378">
        <f t="shared" si="2"/>
        <v>0</v>
      </c>
      <c r="G13" s="379">
        <f t="shared" si="2"/>
        <v>0</v>
      </c>
      <c r="H13" s="377">
        <f t="shared" si="2"/>
        <v>0</v>
      </c>
      <c r="I13" s="378">
        <f t="shared" si="2"/>
        <v>0</v>
      </c>
      <c r="J13" s="379">
        <f t="shared" si="2"/>
        <v>0</v>
      </c>
      <c r="K13" s="377">
        <f t="shared" si="2"/>
        <v>0</v>
      </c>
      <c r="L13" s="377">
        <f t="shared" si="2"/>
        <v>0</v>
      </c>
      <c r="M13" s="377">
        <f t="shared" si="2"/>
        <v>0</v>
      </c>
      <c r="N13" s="377">
        <f t="shared" si="2"/>
        <v>0</v>
      </c>
      <c r="O13" s="377">
        <f t="shared" si="2"/>
        <v>0</v>
      </c>
      <c r="P13" s="377">
        <f t="shared" si="2"/>
        <v>0</v>
      </c>
      <c r="Q13" s="378">
        <f t="shared" si="2"/>
        <v>0</v>
      </c>
      <c r="R13" s="362"/>
    </row>
    <row r="14" spans="1:18" ht="12.75">
      <c r="A14" s="364">
        <v>1.6</v>
      </c>
      <c r="B14" s="380" t="s">
        <v>20</v>
      </c>
      <c r="C14" s="381">
        <f aca="true" t="shared" si="3" ref="C14:Q14">IF(ABS(C11)&gt;ABS(C12),C11+C12,C12+C11)</f>
        <v>0</v>
      </c>
      <c r="D14" s="381">
        <f t="shared" si="3"/>
        <v>0</v>
      </c>
      <c r="E14" s="381">
        <f t="shared" si="3"/>
        <v>0</v>
      </c>
      <c r="F14" s="382">
        <f t="shared" si="3"/>
        <v>0</v>
      </c>
      <c r="G14" s="383">
        <f t="shared" si="3"/>
        <v>0</v>
      </c>
      <c r="H14" s="381">
        <f t="shared" si="3"/>
        <v>0</v>
      </c>
      <c r="I14" s="382">
        <f t="shared" si="3"/>
        <v>0</v>
      </c>
      <c r="J14" s="383">
        <f t="shared" si="3"/>
        <v>0</v>
      </c>
      <c r="K14" s="381">
        <f t="shared" si="3"/>
        <v>0</v>
      </c>
      <c r="L14" s="381">
        <f t="shared" si="3"/>
        <v>0</v>
      </c>
      <c r="M14" s="381">
        <f t="shared" si="3"/>
        <v>0</v>
      </c>
      <c r="N14" s="381">
        <f t="shared" si="3"/>
        <v>0</v>
      </c>
      <c r="O14" s="381">
        <f t="shared" si="3"/>
        <v>0</v>
      </c>
      <c r="P14" s="381">
        <f t="shared" si="3"/>
        <v>0</v>
      </c>
      <c r="Q14" s="382">
        <f t="shared" si="3"/>
        <v>0</v>
      </c>
      <c r="R14" s="362"/>
    </row>
    <row r="15" spans="1:18" ht="12.75">
      <c r="A15" s="384" t="s">
        <v>21</v>
      </c>
      <c r="B15" s="385" t="s">
        <v>22</v>
      </c>
      <c r="C15" s="386">
        <v>0.05</v>
      </c>
      <c r="D15" s="386">
        <v>0.05</v>
      </c>
      <c r="E15" s="386">
        <v>0.05</v>
      </c>
      <c r="F15" s="387">
        <v>0.05</v>
      </c>
      <c r="G15" s="388">
        <v>0.05</v>
      </c>
      <c r="H15" s="386">
        <v>0.05</v>
      </c>
      <c r="I15" s="387">
        <v>0.05</v>
      </c>
      <c r="J15" s="388">
        <v>0.05</v>
      </c>
      <c r="K15" s="386">
        <v>0.05</v>
      </c>
      <c r="L15" s="386">
        <v>0.05</v>
      </c>
      <c r="M15" s="386">
        <v>0.05</v>
      </c>
      <c r="N15" s="386">
        <v>0.05</v>
      </c>
      <c r="O15" s="386">
        <v>0.05</v>
      </c>
      <c r="P15" s="386">
        <v>0.05</v>
      </c>
      <c r="Q15" s="386">
        <v>0.05</v>
      </c>
      <c r="R15" s="362"/>
    </row>
    <row r="16" spans="1:18" ht="13.5" thickBot="1">
      <c r="A16" s="389">
        <v>1.7</v>
      </c>
      <c r="B16" s="390" t="s">
        <v>23</v>
      </c>
      <c r="C16" s="391">
        <f aca="true" t="shared" si="4" ref="C16:J16">C15*C13</f>
        <v>0</v>
      </c>
      <c r="D16" s="391">
        <f t="shared" si="4"/>
        <v>0</v>
      </c>
      <c r="E16" s="391">
        <f t="shared" si="4"/>
        <v>0</v>
      </c>
      <c r="F16" s="392">
        <f t="shared" si="4"/>
        <v>0</v>
      </c>
      <c r="G16" s="393">
        <f t="shared" si="4"/>
        <v>0</v>
      </c>
      <c r="H16" s="391">
        <f t="shared" si="4"/>
        <v>0</v>
      </c>
      <c r="I16" s="392">
        <f t="shared" si="4"/>
        <v>0</v>
      </c>
      <c r="J16" s="393">
        <f t="shared" si="4"/>
        <v>0</v>
      </c>
      <c r="K16" s="391">
        <f aca="true" t="shared" si="5" ref="K16:P16">K15*K13</f>
        <v>0</v>
      </c>
      <c r="L16" s="391">
        <f t="shared" si="5"/>
        <v>0</v>
      </c>
      <c r="M16" s="391">
        <f t="shared" si="5"/>
        <v>0</v>
      </c>
      <c r="N16" s="391">
        <f t="shared" si="5"/>
        <v>0</v>
      </c>
      <c r="O16" s="391">
        <f t="shared" si="5"/>
        <v>0</v>
      </c>
      <c r="P16" s="391">
        <f t="shared" si="5"/>
        <v>0</v>
      </c>
      <c r="Q16" s="392">
        <f>Q15*Q13</f>
        <v>0</v>
      </c>
      <c r="R16" s="394">
        <f>SUM(C16:Q16)</f>
        <v>0</v>
      </c>
    </row>
    <row r="17" spans="1:18" ht="12.75">
      <c r="A17" s="356">
        <v>2.1</v>
      </c>
      <c r="B17" s="363" t="s">
        <v>24</v>
      </c>
      <c r="C17" s="395"/>
      <c r="D17" s="396"/>
      <c r="E17" s="397"/>
      <c r="F17" s="398">
        <f>IF(ABS(SUMIF(C14:F14,"&gt;0"))&gt;ABS(SUMIF(C14:F14,"&lt;0")),ABS(SUMIF(C14:F14,"&lt;0")),ABS(SUMIF(C14:F14,"&gt;0")))</f>
        <v>0</v>
      </c>
      <c r="G17" s="395"/>
      <c r="H17" s="397"/>
      <c r="I17" s="398">
        <f>IF(ABS(SUMIF(G14:I14,"&gt;0"))&gt;ABS(SUMIF(G14:I14,"&lt;0")),ABS(SUMIF(G14:I14,"&lt;0")),ABS(SUMIF(G14:I14,"&gt;0")))</f>
        <v>0</v>
      </c>
      <c r="J17" s="395"/>
      <c r="K17" s="396"/>
      <c r="L17" s="396"/>
      <c r="M17" s="396"/>
      <c r="N17" s="396"/>
      <c r="O17" s="396"/>
      <c r="P17" s="397"/>
      <c r="Q17" s="398">
        <f>IF(ABS(SUMIF(J14:Q14,"&gt;0"))&lt;ABS(SUMIF(J14:Q14,"&lt;0")),ABS(SUMIF(J14:Q14,"&gt;0")),ABS(SUMIF(J14:Q14,"&lt;0")))</f>
        <v>0</v>
      </c>
      <c r="R17" s="399"/>
    </row>
    <row r="18" spans="1:18" ht="12.75">
      <c r="A18" s="364">
        <v>2.2</v>
      </c>
      <c r="B18" s="400" t="s">
        <v>25</v>
      </c>
      <c r="C18" s="401"/>
      <c r="D18" s="402"/>
      <c r="E18" s="403"/>
      <c r="F18" s="404">
        <f>IF(ABS(SUMIF(C14:F14,"&gt;0"))&gt;ABS(SUMIF(C14:F14,"&lt;0")),ABS(SUMIF(C14:F14,"&gt;0"))-ABS(SUMIF(C14:F14,"&lt;0")),ABS(SUMIF(C14:F14,"&lt;0"))-ABS(SUMIF(C14:F14,"&gt;0")))</f>
        <v>0</v>
      </c>
      <c r="G18" s="401"/>
      <c r="H18" s="403"/>
      <c r="I18" s="404">
        <f>IF(ABS(SUMIF(G14:I14,"&gt;0"))&gt;ABS(SUMIF(G14:I14,"&lt;0")),SUMIF(G14:I14,"&gt;0")-SUMIF(G14:I14,"&lt;0"),SUMIF(G14:I14,"&lt;0")-SUMIF(G14:I14,"&gt;0"))</f>
        <v>0</v>
      </c>
      <c r="J18" s="401"/>
      <c r="K18" s="402"/>
      <c r="L18" s="402"/>
      <c r="M18" s="402"/>
      <c r="N18" s="402"/>
      <c r="O18" s="402"/>
      <c r="P18" s="403"/>
      <c r="Q18" s="404">
        <f>IF(ABS(SUMIF(J14:Q14,"&gt;0"))&lt;ABS(SUMIF(J14:Q14,"&lt;0")),SUMIF(J14:Q14,"&lt;0")-SUMIF(J14:Q14,"&gt;0"),SUMIF(J14:Q14,"&gt;0")-SUMIF(J14:Q14,"&lt;0"))</f>
        <v>0</v>
      </c>
      <c r="R18" s="362"/>
    </row>
    <row r="19" spans="1:18" ht="12.75">
      <c r="A19" s="384" t="s">
        <v>26</v>
      </c>
      <c r="B19" s="385" t="s">
        <v>22</v>
      </c>
      <c r="C19" s="401"/>
      <c r="D19" s="402"/>
      <c r="E19" s="403"/>
      <c r="F19" s="405">
        <v>0.4</v>
      </c>
      <c r="G19" s="401"/>
      <c r="H19" s="403"/>
      <c r="I19" s="405">
        <v>0.3</v>
      </c>
      <c r="J19" s="401"/>
      <c r="K19" s="402"/>
      <c r="L19" s="402"/>
      <c r="M19" s="402"/>
      <c r="N19" s="402"/>
      <c r="O19" s="402"/>
      <c r="P19" s="403"/>
      <c r="Q19" s="405">
        <v>0.3</v>
      </c>
      <c r="R19" s="406"/>
    </row>
    <row r="20" spans="1:18" ht="13.5" thickBot="1">
      <c r="A20" s="389">
        <v>2.3</v>
      </c>
      <c r="B20" s="390" t="s">
        <v>27</v>
      </c>
      <c r="C20" s="407"/>
      <c r="D20" s="408"/>
      <c r="E20" s="409"/>
      <c r="F20" s="410">
        <f>0.4*F17</f>
        <v>0</v>
      </c>
      <c r="G20" s="407"/>
      <c r="H20" s="409"/>
      <c r="I20" s="411">
        <f>0.3*I17</f>
        <v>0</v>
      </c>
      <c r="J20" s="407"/>
      <c r="K20" s="408"/>
      <c r="L20" s="408"/>
      <c r="M20" s="408"/>
      <c r="N20" s="408"/>
      <c r="O20" s="408"/>
      <c r="P20" s="409"/>
      <c r="Q20" s="411">
        <f>0.3*Q17</f>
        <v>0</v>
      </c>
      <c r="R20" s="394">
        <f>SUM(C20:Q20)</f>
        <v>0</v>
      </c>
    </row>
    <row r="21" spans="1:18" ht="12.75">
      <c r="A21" s="356">
        <v>3.1</v>
      </c>
      <c r="B21" s="363" t="s">
        <v>24</v>
      </c>
      <c r="C21" s="412"/>
      <c r="D21" s="413"/>
      <c r="E21" s="413"/>
      <c r="F21" s="413"/>
      <c r="G21" s="396"/>
      <c r="H21" s="396"/>
      <c r="I21" s="414">
        <f>IF(OR(AND(F18&gt;0,I18&gt;0),AND(F18&lt;0,I18&lt;0)),0,IF(ABS(F18)&lt;ABS(I18),ABS(F18),ABS(I18)))</f>
        <v>0</v>
      </c>
      <c r="J21" s="413"/>
      <c r="K21" s="413"/>
      <c r="L21" s="413"/>
      <c r="M21" s="413"/>
      <c r="N21" s="413"/>
      <c r="O21" s="413"/>
      <c r="P21" s="413"/>
      <c r="Q21" s="414">
        <f>IF(OR(AND(Q18&gt;0,I18&gt;0),AND(Q18&lt;0,I18&lt;0)),0,IF(ABS(I18)&lt;ABS(Q18),ABS(I18),ABS(Q18)))</f>
        <v>0</v>
      </c>
      <c r="R21" s="362"/>
    </row>
    <row r="22" spans="1:18" ht="12.75">
      <c r="A22" s="364">
        <v>3.2</v>
      </c>
      <c r="B22" s="380" t="s">
        <v>28</v>
      </c>
      <c r="C22" s="412"/>
      <c r="D22" s="413"/>
      <c r="E22" s="413"/>
      <c r="F22" s="413"/>
      <c r="G22" s="413"/>
      <c r="H22" s="413"/>
      <c r="I22" s="415">
        <f>IF(ABS(F18)&gt;ABS(I18),(F18)+(I18),(I18)+(F18))</f>
        <v>0</v>
      </c>
      <c r="J22" s="413"/>
      <c r="K22" s="413"/>
      <c r="L22" s="413"/>
      <c r="M22" s="413"/>
      <c r="N22" s="413"/>
      <c r="O22" s="413"/>
      <c r="P22" s="413"/>
      <c r="Q22" s="415">
        <f>IF(ABS(I18)&gt;ABS(Q18),(I18)+(Q18),(Q18)+(I18))</f>
        <v>0</v>
      </c>
      <c r="R22" s="362"/>
    </row>
    <row r="23" spans="1:18" ht="12.75">
      <c r="A23" s="416" t="s">
        <v>29</v>
      </c>
      <c r="B23" s="385" t="s">
        <v>22</v>
      </c>
      <c r="C23" s="417"/>
      <c r="D23" s="418"/>
      <c r="E23" s="418"/>
      <c r="F23" s="418"/>
      <c r="G23" s="418"/>
      <c r="H23" s="418"/>
      <c r="I23" s="419">
        <v>0.4</v>
      </c>
      <c r="J23" s="418"/>
      <c r="K23" s="418"/>
      <c r="L23" s="418"/>
      <c r="M23" s="418"/>
      <c r="N23" s="418"/>
      <c r="O23" s="418"/>
      <c r="P23" s="418"/>
      <c r="Q23" s="419">
        <v>0.4</v>
      </c>
      <c r="R23" s="362"/>
    </row>
    <row r="24" spans="1:18" ht="13.5" thickBot="1">
      <c r="A24" s="364">
        <v>3.3</v>
      </c>
      <c r="B24" s="390" t="s">
        <v>30</v>
      </c>
      <c r="C24" s="407"/>
      <c r="D24" s="408"/>
      <c r="E24" s="408"/>
      <c r="F24" s="408"/>
      <c r="G24" s="408"/>
      <c r="H24" s="408"/>
      <c r="I24" s="420">
        <f>I23*I21</f>
        <v>0</v>
      </c>
      <c r="J24" s="408"/>
      <c r="K24" s="408"/>
      <c r="L24" s="408"/>
      <c r="M24" s="408"/>
      <c r="N24" s="408"/>
      <c r="O24" s="408"/>
      <c r="P24" s="408"/>
      <c r="Q24" s="420">
        <f>Q23*Q21</f>
        <v>0</v>
      </c>
      <c r="R24" s="394">
        <f>SUM(C24:Q24)</f>
        <v>0</v>
      </c>
    </row>
    <row r="25" spans="1:18" ht="12.75">
      <c r="A25" s="356">
        <v>4.1</v>
      </c>
      <c r="B25" s="363" t="s">
        <v>24</v>
      </c>
      <c r="C25" s="412"/>
      <c r="D25" s="413"/>
      <c r="E25" s="413"/>
      <c r="F25" s="413"/>
      <c r="G25" s="413"/>
      <c r="H25" s="413"/>
      <c r="I25" s="413"/>
      <c r="J25" s="413"/>
      <c r="K25" s="413"/>
      <c r="L25" s="413"/>
      <c r="M25" s="413"/>
      <c r="N25" s="413"/>
      <c r="O25" s="413"/>
      <c r="P25" s="397"/>
      <c r="Q25" s="421">
        <f>IF(OR(AND(F18&lt;0,Q18&lt;0),AND(F18&gt;0,Q18&gt;0)),0,IF(ABS(Q18)&lt;ABS(F18),ABS(Q18),ABS(F18)))</f>
        <v>0</v>
      </c>
      <c r="R25" s="362"/>
    </row>
    <row r="26" spans="1:18" ht="12.75">
      <c r="A26" s="364">
        <v>4.2</v>
      </c>
      <c r="B26" s="380" t="s">
        <v>25</v>
      </c>
      <c r="C26" s="412"/>
      <c r="D26" s="413"/>
      <c r="E26" s="413"/>
      <c r="F26" s="413"/>
      <c r="G26" s="413"/>
      <c r="H26" s="413"/>
      <c r="I26" s="413"/>
      <c r="J26" s="413"/>
      <c r="K26" s="413"/>
      <c r="L26" s="413"/>
      <c r="M26" s="413"/>
      <c r="N26" s="413"/>
      <c r="O26" s="413"/>
      <c r="P26" s="360"/>
      <c r="Q26" s="422">
        <f>IF(ABS(Q22)&gt;ABS(F18),(Q22)+(F18),(F18)+(Q22))</f>
        <v>0</v>
      </c>
      <c r="R26" s="362"/>
    </row>
    <row r="27" spans="1:18" ht="12.75">
      <c r="A27" s="416" t="s">
        <v>31</v>
      </c>
      <c r="B27" s="385" t="s">
        <v>22</v>
      </c>
      <c r="C27" s="417"/>
      <c r="D27" s="418"/>
      <c r="E27" s="418"/>
      <c r="F27" s="418"/>
      <c r="G27" s="418"/>
      <c r="H27" s="418"/>
      <c r="I27" s="418"/>
      <c r="J27" s="418"/>
      <c r="K27" s="418"/>
      <c r="L27" s="418"/>
      <c r="M27" s="418"/>
      <c r="N27" s="418"/>
      <c r="O27" s="418"/>
      <c r="P27" s="423"/>
      <c r="Q27" s="424">
        <v>1</v>
      </c>
      <c r="R27" s="362"/>
    </row>
    <row r="28" spans="1:18" ht="13.5" thickBot="1">
      <c r="A28" s="389">
        <v>4.3</v>
      </c>
      <c r="B28" s="390" t="s">
        <v>32</v>
      </c>
      <c r="C28" s="407"/>
      <c r="D28" s="408"/>
      <c r="E28" s="408"/>
      <c r="F28" s="408"/>
      <c r="G28" s="408"/>
      <c r="H28" s="408"/>
      <c r="I28" s="408"/>
      <c r="J28" s="408"/>
      <c r="K28" s="408"/>
      <c r="L28" s="408"/>
      <c r="M28" s="408"/>
      <c r="N28" s="408"/>
      <c r="O28" s="408"/>
      <c r="P28" s="409"/>
      <c r="Q28" s="411">
        <f>Q27*Q25</f>
        <v>0</v>
      </c>
      <c r="R28" s="394">
        <f>Q28</f>
        <v>0</v>
      </c>
    </row>
    <row r="29" spans="1:18" ht="13.5" thickBot="1">
      <c r="A29" s="364">
        <v>5.1</v>
      </c>
      <c r="B29" s="425" t="s">
        <v>371</v>
      </c>
      <c r="C29" s="426"/>
      <c r="D29" s="427"/>
      <c r="E29" s="428"/>
      <c r="F29" s="429"/>
      <c r="G29" s="429"/>
      <c r="H29" s="429"/>
      <c r="I29" s="429"/>
      <c r="J29" s="429"/>
      <c r="K29" s="429"/>
      <c r="L29" s="429"/>
      <c r="M29" s="429"/>
      <c r="N29" s="429"/>
      <c r="O29" s="429"/>
      <c r="P29" s="429"/>
      <c r="Q29" s="430"/>
      <c r="R29" s="431">
        <f>ABS(Q26)</f>
        <v>0</v>
      </c>
    </row>
    <row r="30" spans="1:18" ht="13.5" customHeight="1" thickBot="1">
      <c r="A30" s="432">
        <v>6</v>
      </c>
      <c r="B30" s="433" t="s">
        <v>33</v>
      </c>
      <c r="C30" s="434"/>
      <c r="D30" s="435"/>
      <c r="E30" s="436"/>
      <c r="F30" s="437"/>
      <c r="G30" s="437"/>
      <c r="H30" s="437"/>
      <c r="I30" s="437"/>
      <c r="J30" s="437"/>
      <c r="K30" s="437"/>
      <c r="L30" s="437"/>
      <c r="M30" s="437"/>
      <c r="N30" s="437"/>
      <c r="O30" s="437"/>
      <c r="P30" s="437"/>
      <c r="Q30" s="438"/>
      <c r="R30" s="439">
        <f>R16+R20+R24+R28+R29</f>
        <v>0</v>
      </c>
    </row>
    <row r="31" spans="1:18" ht="13.5" thickBot="1">
      <c r="A31" s="440">
        <v>7</v>
      </c>
      <c r="B31" s="441" t="s">
        <v>358</v>
      </c>
      <c r="C31" s="442"/>
      <c r="D31" s="442"/>
      <c r="E31" s="442"/>
      <c r="F31" s="441"/>
      <c r="G31" s="442"/>
      <c r="H31" s="429"/>
      <c r="I31" s="429"/>
      <c r="J31" s="429"/>
      <c r="K31" s="429"/>
      <c r="L31" s="429"/>
      <c r="M31" s="429"/>
      <c r="N31" s="429"/>
      <c r="O31" s="429"/>
      <c r="P31" s="429"/>
      <c r="Q31" s="443"/>
      <c r="R31" s="444">
        <f>R30*100/8</f>
        <v>0</v>
      </c>
    </row>
    <row r="32" spans="1:18" ht="12.75">
      <c r="A32" s="445" t="s">
        <v>34</v>
      </c>
      <c r="B32" s="446"/>
      <c r="C32" s="445"/>
      <c r="D32" s="445"/>
      <c r="E32" s="445"/>
      <c r="F32" s="445"/>
      <c r="G32" s="445"/>
      <c r="H32" s="445"/>
      <c r="I32" s="445"/>
      <c r="J32" s="445"/>
      <c r="K32" s="445"/>
      <c r="L32" s="445"/>
      <c r="M32" s="445"/>
      <c r="N32" s="445"/>
      <c r="O32" s="445"/>
      <c r="P32" s="445"/>
      <c r="Q32" s="445"/>
      <c r="R32" s="445"/>
    </row>
    <row r="33" spans="1:15" ht="12.75">
      <c r="A33" s="445"/>
      <c r="B33" s="447" t="s">
        <v>430</v>
      </c>
      <c r="D33" s="445"/>
      <c r="E33" s="445"/>
      <c r="F33" s="445"/>
      <c r="G33" s="445"/>
      <c r="H33" s="445"/>
      <c r="I33" s="448"/>
      <c r="J33" s="448"/>
      <c r="M33" s="448"/>
      <c r="N33" s="448"/>
      <c r="O33" s="448"/>
    </row>
    <row r="34" spans="1:15" ht="12.75">
      <c r="A34" s="445"/>
      <c r="B34" s="447"/>
      <c r="D34" s="445"/>
      <c r="E34" s="445"/>
      <c r="F34" s="445"/>
      <c r="G34" s="445"/>
      <c r="H34" s="445"/>
      <c r="I34" s="448"/>
      <c r="J34" s="448"/>
      <c r="M34" s="448"/>
      <c r="N34" s="448"/>
      <c r="O34" s="448"/>
    </row>
    <row r="35" spans="1:15" ht="12.75">
      <c r="A35" s="445"/>
      <c r="B35" s="447"/>
      <c r="D35" s="445"/>
      <c r="E35" s="445"/>
      <c r="F35" s="445"/>
      <c r="G35" s="445"/>
      <c r="H35" s="445"/>
      <c r="I35" s="448"/>
      <c r="J35" s="448"/>
      <c r="M35" s="448"/>
      <c r="N35" s="448"/>
      <c r="O35" s="448"/>
    </row>
    <row r="36" spans="1:15" ht="12.75">
      <c r="A36" s="445"/>
      <c r="B36" s="447"/>
      <c r="D36" s="445"/>
      <c r="E36" s="445"/>
      <c r="F36" s="445"/>
      <c r="G36" s="445"/>
      <c r="H36" s="445"/>
      <c r="I36" s="448"/>
      <c r="J36" s="448"/>
      <c r="L36" s="448"/>
      <c r="M36" s="448"/>
      <c r="N36" s="448"/>
      <c r="O36" s="448"/>
    </row>
    <row r="37" spans="1:15" ht="12.75">
      <c r="A37" s="445"/>
      <c r="B37" s="447"/>
      <c r="D37" s="445"/>
      <c r="E37" s="445"/>
      <c r="F37" s="445"/>
      <c r="G37" s="445"/>
      <c r="H37" s="445"/>
      <c r="I37" s="448"/>
      <c r="J37" s="448"/>
      <c r="K37" s="448"/>
      <c r="L37" s="448"/>
      <c r="M37" s="448"/>
      <c r="N37" s="448"/>
      <c r="O37" s="448"/>
    </row>
    <row r="38" spans="1:15" ht="12.75">
      <c r="A38" s="445"/>
      <c r="B38" s="447"/>
      <c r="D38" s="445"/>
      <c r="E38" s="445"/>
      <c r="F38" s="445"/>
      <c r="G38" s="445"/>
      <c r="H38" s="445"/>
      <c r="I38" s="448"/>
      <c r="J38" s="448"/>
      <c r="K38" s="448"/>
      <c r="L38" s="448"/>
      <c r="M38" s="448"/>
      <c r="N38" s="448"/>
      <c r="O38" s="448"/>
    </row>
    <row r="39" spans="2:15" ht="12.75">
      <c r="B39" s="447"/>
      <c r="D39" s="445"/>
      <c r="E39" s="445"/>
      <c r="F39" s="445"/>
      <c r="G39" s="445"/>
      <c r="H39" s="445"/>
      <c r="I39" s="448"/>
      <c r="J39" s="448"/>
      <c r="K39" s="448"/>
      <c r="L39" s="448"/>
      <c r="M39" s="448"/>
      <c r="N39" s="448"/>
      <c r="O39" s="448"/>
    </row>
    <row r="40" spans="2:15" ht="12.75">
      <c r="B40" s="447"/>
      <c r="D40" s="445"/>
      <c r="E40" s="445"/>
      <c r="F40" s="445"/>
      <c r="G40" s="445"/>
      <c r="H40" s="445"/>
      <c r="I40" s="448"/>
      <c r="J40" s="448"/>
      <c r="K40" s="448"/>
      <c r="L40" s="448"/>
      <c r="M40" s="448"/>
      <c r="N40" s="448"/>
      <c r="O40" s="448"/>
    </row>
    <row r="41" spans="2:15" ht="12.75">
      <c r="B41" s="447"/>
      <c r="C41" s="448"/>
      <c r="D41" s="448"/>
      <c r="E41" s="448"/>
      <c r="F41" s="448"/>
      <c r="G41" s="448"/>
      <c r="H41" s="448"/>
      <c r="I41" s="448"/>
      <c r="J41" s="448"/>
      <c r="K41" s="448"/>
      <c r="L41" s="448"/>
      <c r="M41" s="448"/>
      <c r="N41" s="448"/>
      <c r="O41" s="448"/>
    </row>
    <row r="42" ht="12.75">
      <c r="B42" s="445"/>
    </row>
    <row r="43" ht="12.75">
      <c r="B43" s="445"/>
    </row>
  </sheetData>
  <sheetProtection password="FE99" sheet="1" objects="1" scenarios="1" selectLockedCells="1"/>
  <mergeCells count="3">
    <mergeCell ref="C5:F5"/>
    <mergeCell ref="G5:I5"/>
    <mergeCell ref="J5:Q5"/>
  </mergeCells>
  <printOptions/>
  <pageMargins left="0.75" right="0.75" top="1" bottom="1" header="0.5" footer="0.5"/>
  <pageSetup fitToHeight="1" fitToWidth="1" horizontalDpi="600" verticalDpi="600" orientation="landscape" paperSize="5" scale="90" r:id="rId1"/>
  <headerFooter alignWithMargins="0">
    <oddFooter>&amp;L&amp;"Times New Roman,Regular"&amp;11&amp;D&amp;C&amp;"Times New Roman,Regular"&amp;11&amp;P of &amp;N&amp;R&amp;"Times New Roman,Regular"&amp;11CB102 - MRA8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31"/>
  <sheetViews>
    <sheetView showOutlineSymbols="0" zoomScale="87" zoomScaleNormal="87" zoomScalePageLayoutView="0" workbookViewId="0" topLeftCell="A1">
      <selection activeCell="C22" sqref="C22"/>
    </sheetView>
  </sheetViews>
  <sheetFormatPr defaultColWidth="9.6640625" defaultRowHeight="15"/>
  <cols>
    <col min="1" max="1" width="3.6640625" style="335" customWidth="1"/>
    <col min="2" max="2" width="25.6640625" style="335" customWidth="1"/>
    <col min="3" max="3" width="15.3359375" style="335" customWidth="1"/>
    <col min="4" max="4" width="15.4453125" style="335" customWidth="1"/>
    <col min="5" max="5" width="16.3359375" style="335" customWidth="1"/>
    <col min="6" max="6" width="15.3359375" style="335" customWidth="1"/>
    <col min="7" max="7" width="16.6640625" style="335" customWidth="1"/>
    <col min="8" max="8" width="15.3359375" style="335" customWidth="1"/>
    <col min="9" max="16384" width="9.6640625" style="335" customWidth="1"/>
  </cols>
  <sheetData>
    <row r="1" spans="1:8" ht="15">
      <c r="A1" s="331" t="s">
        <v>38</v>
      </c>
      <c r="B1" s="332"/>
      <c r="C1" s="595">
        <f>'IRR-SPEC'!C1</f>
        <v>0</v>
      </c>
      <c r="D1" s="333"/>
      <c r="E1" s="333"/>
      <c r="F1" s="334" t="s">
        <v>436</v>
      </c>
      <c r="G1" s="607">
        <f>'IRR-SPEC'!F1</f>
        <v>0</v>
      </c>
      <c r="H1" s="332"/>
    </row>
    <row r="2" spans="1:8" ht="15">
      <c r="A2" s="332"/>
      <c r="B2" s="332"/>
      <c r="C2" s="332"/>
      <c r="D2" s="332"/>
      <c r="E2" s="332"/>
      <c r="F2" s="332"/>
      <c r="G2" s="332"/>
      <c r="H2" s="332"/>
    </row>
    <row r="3" spans="1:8" ht="15">
      <c r="A3" s="450" t="s">
        <v>426</v>
      </c>
      <c r="B3" s="332"/>
      <c r="C3" s="451"/>
      <c r="D3" s="451"/>
      <c r="E3" s="451"/>
      <c r="F3" s="451"/>
      <c r="G3" s="451"/>
      <c r="H3" s="451"/>
    </row>
    <row r="4" spans="1:8" ht="15.75" thickBot="1">
      <c r="A4" s="332"/>
      <c r="B4" s="332"/>
      <c r="C4" s="332"/>
      <c r="D4" s="332"/>
      <c r="E4" s="332"/>
      <c r="F4" s="332"/>
      <c r="G4" s="332"/>
      <c r="H4" s="452"/>
    </row>
    <row r="5" spans="1:9" ht="15.75" thickBot="1">
      <c r="A5" s="453"/>
      <c r="B5" s="454"/>
      <c r="C5" s="455" t="s">
        <v>39</v>
      </c>
      <c r="D5" s="455" t="s">
        <v>40</v>
      </c>
      <c r="E5" s="455" t="s">
        <v>41</v>
      </c>
      <c r="F5" s="455" t="s">
        <v>42</v>
      </c>
      <c r="G5" s="455" t="s">
        <v>43</v>
      </c>
      <c r="H5" s="456" t="s">
        <v>44</v>
      </c>
      <c r="I5" s="457"/>
    </row>
    <row r="6" spans="1:9" ht="15">
      <c r="A6" s="453"/>
      <c r="B6" s="458"/>
      <c r="C6" s="459" t="s">
        <v>45</v>
      </c>
      <c r="D6" s="460" t="s">
        <v>46</v>
      </c>
      <c r="E6" s="460" t="s">
        <v>47</v>
      </c>
      <c r="F6" s="460" t="s">
        <v>48</v>
      </c>
      <c r="G6" s="460" t="s">
        <v>49</v>
      </c>
      <c r="H6" s="461" t="s">
        <v>50</v>
      </c>
      <c r="I6" s="462"/>
    </row>
    <row r="7" spans="1:9" ht="15.75" thickBot="1">
      <c r="A7" s="463"/>
      <c r="B7" s="464"/>
      <c r="C7" s="465"/>
      <c r="D7" s="466"/>
      <c r="E7" s="467" t="s">
        <v>51</v>
      </c>
      <c r="F7" s="467" t="s">
        <v>52</v>
      </c>
      <c r="G7" s="467" t="s">
        <v>53</v>
      </c>
      <c r="H7" s="468" t="s">
        <v>54</v>
      </c>
      <c r="I7" s="457"/>
    </row>
    <row r="8" spans="1:9" ht="17.25" customHeight="1" thickBot="1">
      <c r="A8" s="469"/>
      <c r="B8" s="470" t="s">
        <v>412</v>
      </c>
      <c r="C8" s="521"/>
      <c r="D8" s="521"/>
      <c r="E8" s="471">
        <f>ABS(C8)+ABS(D8)</f>
        <v>0</v>
      </c>
      <c r="F8" s="471">
        <f>ABS(C8-D8)</f>
        <v>0</v>
      </c>
      <c r="G8" s="472">
        <f>0.08*E8</f>
        <v>0</v>
      </c>
      <c r="H8" s="473">
        <f>0.08*F8</f>
        <v>0</v>
      </c>
      <c r="I8" s="457"/>
    </row>
    <row r="9" spans="1:8" ht="19.5" customHeight="1">
      <c r="A9" s="474">
        <v>1</v>
      </c>
      <c r="B9" s="475" t="s">
        <v>55</v>
      </c>
      <c r="C9" s="476"/>
      <c r="D9" s="477"/>
      <c r="E9" s="477"/>
      <c r="F9" s="478"/>
      <c r="G9" s="479"/>
      <c r="H9" s="480">
        <f>G8</f>
        <v>0</v>
      </c>
    </row>
    <row r="10" spans="1:8" ht="19.5" customHeight="1">
      <c r="A10" s="481">
        <v>2</v>
      </c>
      <c r="B10" s="482" t="s">
        <v>56</v>
      </c>
      <c r="C10" s="483"/>
      <c r="D10" s="484"/>
      <c r="E10" s="484"/>
      <c r="F10" s="485"/>
      <c r="G10" s="486"/>
      <c r="H10" s="487">
        <f>H8</f>
        <v>0</v>
      </c>
    </row>
    <row r="11" spans="1:8" ht="19.5" customHeight="1">
      <c r="A11" s="481">
        <v>3</v>
      </c>
      <c r="B11" s="482" t="s">
        <v>446</v>
      </c>
      <c r="C11" s="488"/>
      <c r="D11" s="484"/>
      <c r="E11" s="484"/>
      <c r="F11" s="485"/>
      <c r="G11" s="486"/>
      <c r="H11" s="487">
        <f>' Equity Forex Commodity Options'!F51</f>
        <v>0</v>
      </c>
    </row>
    <row r="12" spans="1:8" ht="19.5" customHeight="1">
      <c r="A12" s="481">
        <v>4</v>
      </c>
      <c r="B12" s="482" t="s">
        <v>413</v>
      </c>
      <c r="C12" s="483"/>
      <c r="D12" s="484"/>
      <c r="E12" s="484"/>
      <c r="F12" s="485"/>
      <c r="G12" s="486"/>
      <c r="H12" s="487">
        <f>H9+H10+H11</f>
        <v>0</v>
      </c>
    </row>
    <row r="13" spans="1:8" ht="19.5" customHeight="1" thickBot="1">
      <c r="A13" s="489">
        <v>5</v>
      </c>
      <c r="B13" s="490" t="s">
        <v>57</v>
      </c>
      <c r="C13" s="491"/>
      <c r="D13" s="492"/>
      <c r="E13" s="492"/>
      <c r="F13" s="493"/>
      <c r="G13" s="494"/>
      <c r="H13" s="495">
        <f>H12*100/8</f>
        <v>0</v>
      </c>
    </row>
    <row r="14" spans="1:8" ht="15">
      <c r="A14" s="496"/>
      <c r="G14" s="457"/>
      <c r="H14" s="457"/>
    </row>
    <row r="15" ht="15">
      <c r="B15" s="497"/>
    </row>
    <row r="17" spans="1:5" ht="15">
      <c r="A17" s="450" t="s">
        <v>427</v>
      </c>
      <c r="B17" s="496"/>
      <c r="C17" s="496"/>
      <c r="D17" s="496"/>
      <c r="E17" s="496"/>
    </row>
    <row r="18" spans="1:8" ht="16.5" thickBot="1">
      <c r="A18" s="496"/>
      <c r="B18" s="496"/>
      <c r="C18" s="496"/>
      <c r="D18" s="496"/>
      <c r="E18" s="496"/>
      <c r="F18" s="496"/>
      <c r="G18" s="496"/>
      <c r="H18" s="498" t="s">
        <v>0</v>
      </c>
    </row>
    <row r="19" spans="2:9" ht="16.5" thickBot="1">
      <c r="B19" s="499"/>
      <c r="C19" s="500" t="s">
        <v>39</v>
      </c>
      <c r="D19" s="501" t="s">
        <v>40</v>
      </c>
      <c r="E19" s="501" t="s">
        <v>41</v>
      </c>
      <c r="F19" s="501" t="s">
        <v>42</v>
      </c>
      <c r="G19" s="501" t="s">
        <v>43</v>
      </c>
      <c r="H19" s="502" t="s">
        <v>44</v>
      </c>
      <c r="I19" s="457"/>
    </row>
    <row r="20" spans="2:9" ht="15.75">
      <c r="B20" s="499"/>
      <c r="C20" s="503" t="s">
        <v>45</v>
      </c>
      <c r="D20" s="503" t="s">
        <v>46</v>
      </c>
      <c r="E20" s="503" t="s">
        <v>58</v>
      </c>
      <c r="F20" s="503" t="s">
        <v>48</v>
      </c>
      <c r="G20" s="503" t="s">
        <v>59</v>
      </c>
      <c r="H20" s="504" t="s">
        <v>60</v>
      </c>
      <c r="I20" s="462"/>
    </row>
    <row r="21" spans="2:9" ht="16.5" thickBot="1">
      <c r="B21" s="499"/>
      <c r="C21" s="505"/>
      <c r="D21" s="505"/>
      <c r="E21" s="506" t="s">
        <v>51</v>
      </c>
      <c r="F21" s="506" t="s">
        <v>52</v>
      </c>
      <c r="G21" s="506" t="s">
        <v>61</v>
      </c>
      <c r="H21" s="507" t="s">
        <v>62</v>
      </c>
      <c r="I21" s="457"/>
    </row>
    <row r="22" spans="1:9" ht="15.75" thickBot="1">
      <c r="A22" s="508"/>
      <c r="B22" s="509" t="s">
        <v>424</v>
      </c>
      <c r="C22" s="522"/>
      <c r="D22" s="522"/>
      <c r="E22" s="510">
        <f>ABS(C22)+ABS(D22)</f>
        <v>0</v>
      </c>
      <c r="F22" s="510">
        <f>ABS(C22-D22)</f>
        <v>0</v>
      </c>
      <c r="G22" s="511">
        <f>0.15*F22</f>
        <v>0</v>
      </c>
      <c r="H22" s="512">
        <f>0.03*E22</f>
        <v>0</v>
      </c>
      <c r="I22" s="457"/>
    </row>
    <row r="23" spans="1:8" ht="19.5" customHeight="1">
      <c r="A23" s="513">
        <v>1</v>
      </c>
      <c r="B23" s="475" t="s">
        <v>64</v>
      </c>
      <c r="C23" s="514"/>
      <c r="D23" s="476"/>
      <c r="E23" s="477"/>
      <c r="F23" s="478"/>
      <c r="G23" s="479"/>
      <c r="H23" s="480">
        <f>G22</f>
        <v>0</v>
      </c>
    </row>
    <row r="24" spans="1:8" ht="19.5" customHeight="1">
      <c r="A24" s="515">
        <v>2</v>
      </c>
      <c r="B24" s="482" t="s">
        <v>65</v>
      </c>
      <c r="C24" s="516"/>
      <c r="D24" s="483"/>
      <c r="E24" s="484"/>
      <c r="F24" s="485"/>
      <c r="G24" s="486"/>
      <c r="H24" s="487">
        <f>H22</f>
        <v>0</v>
      </c>
    </row>
    <row r="25" spans="1:8" ht="19.5" customHeight="1">
      <c r="A25" s="515">
        <v>3</v>
      </c>
      <c r="B25" s="482" t="s">
        <v>447</v>
      </c>
      <c r="C25" s="517"/>
      <c r="D25" s="488"/>
      <c r="E25" s="518"/>
      <c r="F25" s="485"/>
      <c r="G25" s="486"/>
      <c r="H25" s="487">
        <f>' Equity Forex Commodity Options'!F153</f>
        <v>0</v>
      </c>
    </row>
    <row r="26" spans="1:8" ht="19.5" customHeight="1">
      <c r="A26" s="515">
        <v>4</v>
      </c>
      <c r="B26" s="482" t="s">
        <v>414</v>
      </c>
      <c r="C26" s="516"/>
      <c r="D26" s="483"/>
      <c r="E26" s="484"/>
      <c r="F26" s="485"/>
      <c r="G26" s="486"/>
      <c r="H26" s="487">
        <f>H23+H24+H25</f>
        <v>0</v>
      </c>
    </row>
    <row r="27" spans="1:8" ht="19.5" customHeight="1" thickBot="1">
      <c r="A27" s="489">
        <v>5</v>
      </c>
      <c r="B27" s="490" t="s">
        <v>66</v>
      </c>
      <c r="C27" s="490"/>
      <c r="D27" s="519"/>
      <c r="E27" s="520"/>
      <c r="F27" s="493"/>
      <c r="G27" s="494"/>
      <c r="H27" s="495">
        <f>H26*100/8</f>
        <v>0</v>
      </c>
    </row>
    <row r="28" ht="15">
      <c r="A28" s="497" t="s">
        <v>63</v>
      </c>
    </row>
    <row r="30" spans="1:5" ht="15">
      <c r="A30" s="496"/>
      <c r="B30" s="496"/>
      <c r="C30" s="496"/>
      <c r="D30" s="496"/>
      <c r="E30" s="496"/>
    </row>
    <row r="31" ht="15">
      <c r="A31" s="496"/>
    </row>
  </sheetData>
  <sheetProtection password="FE99" sheet="1" objects="1" selectLockedCells="1"/>
  <printOptions/>
  <pageMargins left="0.75" right="0.75" top="1" bottom="1" header="0.5" footer="0.5"/>
  <pageSetup fitToHeight="1" fitToWidth="1" horizontalDpi="600" verticalDpi="600" orientation="landscape" paperSize="5" scale="98" r:id="rId1"/>
  <headerFooter alignWithMargins="0">
    <oddFooter>&amp;L&amp;"Times New Roman,Regular"&amp;11&amp;D&amp;C&amp;"Times New Roman,Regular"&amp;11&amp;P of &amp;N&amp;R&amp;"Times New Roman,Regular"&amp;11CB102 - MRA9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Q65"/>
  <sheetViews>
    <sheetView zoomScalePageLayoutView="0" workbookViewId="0" topLeftCell="A13">
      <selection activeCell="F24" sqref="F24"/>
    </sheetView>
  </sheetViews>
  <sheetFormatPr defaultColWidth="7.10546875" defaultRowHeight="15"/>
  <cols>
    <col min="1" max="1" width="2.10546875" style="524" customWidth="1"/>
    <col min="2" max="2" width="23.3359375" style="524" customWidth="1"/>
    <col min="3" max="3" width="12.10546875" style="524" customWidth="1"/>
    <col min="4" max="4" width="7.10546875" style="524" customWidth="1"/>
    <col min="5" max="5" width="11.21484375" style="524" customWidth="1"/>
    <col min="6" max="6" width="10.3359375" style="524" customWidth="1"/>
    <col min="7" max="7" width="9.10546875" style="524" customWidth="1"/>
    <col min="8" max="16384" width="7.10546875" style="524" customWidth="1"/>
  </cols>
  <sheetData>
    <row r="1" spans="1:8" s="335" customFormat="1" ht="15">
      <c r="A1" s="331" t="s">
        <v>38</v>
      </c>
      <c r="B1" s="332"/>
      <c r="C1" s="594">
        <f>'IRR-SPEC'!C1</f>
        <v>0</v>
      </c>
      <c r="D1" s="333"/>
      <c r="E1" s="333"/>
      <c r="F1" s="334" t="s">
        <v>436</v>
      </c>
      <c r="G1" s="607">
        <f>'IRR-SPEC'!F1</f>
        <v>0</v>
      </c>
      <c r="H1" s="332"/>
    </row>
    <row r="2" spans="1:8" s="335" customFormat="1" ht="15">
      <c r="A2" s="331"/>
      <c r="B2" s="332"/>
      <c r="C2" s="333"/>
      <c r="D2" s="333"/>
      <c r="E2" s="333"/>
      <c r="F2" s="334"/>
      <c r="G2" s="333"/>
      <c r="H2" s="332"/>
    </row>
    <row r="3" ht="12.75">
      <c r="A3" s="523" t="s">
        <v>372</v>
      </c>
    </row>
    <row r="5" ht="13.5" thickBot="1">
      <c r="A5" s="523" t="s">
        <v>373</v>
      </c>
    </row>
    <row r="6" spans="1:17" s="338" customFormat="1" ht="12.75">
      <c r="A6" s="342"/>
      <c r="B6" s="343" t="s">
        <v>421</v>
      </c>
      <c r="C6" s="747" t="s">
        <v>12</v>
      </c>
      <c r="D6" s="747"/>
      <c r="E6" s="747"/>
      <c r="F6" s="748"/>
      <c r="G6" s="749" t="s">
        <v>13</v>
      </c>
      <c r="H6" s="747"/>
      <c r="I6" s="748"/>
      <c r="J6" s="750" t="s">
        <v>14</v>
      </c>
      <c r="K6" s="750"/>
      <c r="L6" s="750"/>
      <c r="M6" s="750"/>
      <c r="N6" s="750"/>
      <c r="O6" s="750"/>
      <c r="P6" s="750"/>
      <c r="Q6" s="751"/>
    </row>
    <row r="7" spans="1:17" s="338" customFormat="1" ht="12.75">
      <c r="A7" s="345"/>
      <c r="B7" s="346" t="s">
        <v>420</v>
      </c>
      <c r="C7" s="347" t="s">
        <v>15</v>
      </c>
      <c r="D7" s="348" t="s">
        <v>394</v>
      </c>
      <c r="E7" s="347" t="s">
        <v>395</v>
      </c>
      <c r="F7" s="349" t="s">
        <v>396</v>
      </c>
      <c r="G7" s="350" t="s">
        <v>397</v>
      </c>
      <c r="H7" s="351" t="s">
        <v>398</v>
      </c>
      <c r="I7" s="352" t="s">
        <v>399</v>
      </c>
      <c r="J7" s="350" t="s">
        <v>400</v>
      </c>
      <c r="K7" s="351" t="s">
        <v>401</v>
      </c>
      <c r="L7" s="351" t="s">
        <v>402</v>
      </c>
      <c r="M7" s="351" t="s">
        <v>403</v>
      </c>
      <c r="N7" s="351" t="s">
        <v>404</v>
      </c>
      <c r="O7" s="351" t="s">
        <v>405</v>
      </c>
      <c r="P7" s="353" t="s">
        <v>406</v>
      </c>
      <c r="Q7" s="354" t="s">
        <v>407</v>
      </c>
    </row>
    <row r="8" spans="1:17" s="338" customFormat="1" ht="12.75">
      <c r="A8" s="365"/>
      <c r="B8" s="366" t="s">
        <v>422</v>
      </c>
      <c r="C8" s="367">
        <v>0</v>
      </c>
      <c r="D8" s="367">
        <v>0</v>
      </c>
      <c r="E8" s="367">
        <v>0</v>
      </c>
      <c r="F8" s="368">
        <v>0</v>
      </c>
      <c r="G8" s="367">
        <v>0</v>
      </c>
      <c r="H8" s="367">
        <v>0</v>
      </c>
      <c r="I8" s="368">
        <v>0</v>
      </c>
      <c r="J8" s="367">
        <v>0</v>
      </c>
      <c r="K8" s="367">
        <v>0</v>
      </c>
      <c r="L8" s="367">
        <v>0</v>
      </c>
      <c r="M8" s="367">
        <v>0</v>
      </c>
      <c r="N8" s="367">
        <v>0</v>
      </c>
      <c r="O8" s="367">
        <v>0</v>
      </c>
      <c r="P8" s="367">
        <v>0</v>
      </c>
      <c r="Q8" s="367">
        <v>0</v>
      </c>
    </row>
    <row r="9" spans="1:17" s="338" customFormat="1" ht="12.75">
      <c r="A9" s="365"/>
      <c r="B9" s="366" t="s">
        <v>375</v>
      </c>
      <c r="C9" s="367">
        <v>0.0025</v>
      </c>
      <c r="D9" s="367">
        <v>0.0025</v>
      </c>
      <c r="E9" s="367">
        <v>0.0025</v>
      </c>
      <c r="F9" s="368">
        <v>0.01</v>
      </c>
      <c r="G9" s="369">
        <v>0.01</v>
      </c>
      <c r="H9" s="367">
        <v>0.016</v>
      </c>
      <c r="I9" s="368">
        <v>0.016</v>
      </c>
      <c r="J9" s="369">
        <v>0.016</v>
      </c>
      <c r="K9" s="367">
        <v>0.016</v>
      </c>
      <c r="L9" s="367">
        <v>0.016</v>
      </c>
      <c r="M9" s="367">
        <v>0.016</v>
      </c>
      <c r="N9" s="367">
        <v>0.016</v>
      </c>
      <c r="O9" s="367">
        <v>0.016</v>
      </c>
      <c r="P9" s="367">
        <v>0.016</v>
      </c>
      <c r="Q9" s="367">
        <v>0.016</v>
      </c>
    </row>
    <row r="10" spans="1:17" s="338" customFormat="1" ht="12.75">
      <c r="A10" s="365"/>
      <c r="B10" s="366" t="s">
        <v>376</v>
      </c>
      <c r="C10" s="367">
        <v>0.08</v>
      </c>
      <c r="D10" s="367">
        <v>0.08</v>
      </c>
      <c r="E10" s="367">
        <v>0.08</v>
      </c>
      <c r="F10" s="368">
        <v>0.08</v>
      </c>
      <c r="G10" s="369">
        <v>0.08</v>
      </c>
      <c r="H10" s="367">
        <v>0.08</v>
      </c>
      <c r="I10" s="368">
        <v>0.08</v>
      </c>
      <c r="J10" s="369">
        <v>0.08</v>
      </c>
      <c r="K10" s="367">
        <v>0.08</v>
      </c>
      <c r="L10" s="367">
        <v>0.08</v>
      </c>
      <c r="M10" s="367">
        <v>0.08</v>
      </c>
      <c r="N10" s="367">
        <v>0.08</v>
      </c>
      <c r="O10" s="367">
        <v>0.08</v>
      </c>
      <c r="P10" s="367">
        <v>0.08</v>
      </c>
      <c r="Q10" s="367">
        <v>0.08</v>
      </c>
    </row>
    <row r="11" ht="12.75">
      <c r="A11" s="523"/>
    </row>
    <row r="12" spans="1:17" s="338" customFormat="1" ht="12.75">
      <c r="A12" s="525"/>
      <c r="B12" s="353" t="s">
        <v>419</v>
      </c>
      <c r="C12" s="351" t="s">
        <v>15</v>
      </c>
      <c r="D12" s="526" t="s">
        <v>394</v>
      </c>
      <c r="E12" s="351" t="s">
        <v>395</v>
      </c>
      <c r="F12" s="351" t="s">
        <v>396</v>
      </c>
      <c r="G12" s="350" t="s">
        <v>397</v>
      </c>
      <c r="H12" s="351" t="s">
        <v>398</v>
      </c>
      <c r="I12" s="351" t="s">
        <v>399</v>
      </c>
      <c r="J12" s="350" t="s">
        <v>400</v>
      </c>
      <c r="K12" s="351" t="s">
        <v>401</v>
      </c>
      <c r="L12" s="351" t="s">
        <v>402</v>
      </c>
      <c r="M12" s="351" t="s">
        <v>403</v>
      </c>
      <c r="N12" s="351" t="s">
        <v>404</v>
      </c>
      <c r="O12" s="351" t="s">
        <v>405</v>
      </c>
      <c r="P12" s="353" t="s">
        <v>406</v>
      </c>
      <c r="Q12" s="354" t="s">
        <v>407</v>
      </c>
    </row>
    <row r="13" spans="1:17" s="338" customFormat="1" ht="12.75">
      <c r="A13" s="356"/>
      <c r="B13" s="714" t="s">
        <v>439</v>
      </c>
      <c r="C13" s="541"/>
      <c r="D13" s="541"/>
      <c r="E13" s="541"/>
      <c r="F13" s="542"/>
      <c r="G13" s="543"/>
      <c r="H13" s="541"/>
      <c r="I13" s="541"/>
      <c r="J13" s="543"/>
      <c r="K13" s="541"/>
      <c r="L13" s="541"/>
      <c r="M13" s="541"/>
      <c r="N13" s="541"/>
      <c r="O13" s="541"/>
      <c r="P13" s="541"/>
      <c r="Q13" s="544"/>
    </row>
    <row r="14" spans="1:17" s="338" customFormat="1" ht="12.75">
      <c r="A14" s="365"/>
      <c r="B14" s="366" t="s">
        <v>418</v>
      </c>
      <c r="C14" s="527">
        <v>1</v>
      </c>
      <c r="D14" s="527">
        <v>1</v>
      </c>
      <c r="E14" s="527">
        <v>1</v>
      </c>
      <c r="F14" s="527">
        <v>1</v>
      </c>
      <c r="G14" s="528">
        <v>0.9</v>
      </c>
      <c r="H14" s="527">
        <v>0.8</v>
      </c>
      <c r="I14" s="527">
        <v>0.75</v>
      </c>
      <c r="J14" s="528">
        <v>0.75</v>
      </c>
      <c r="K14" s="527">
        <v>0.7</v>
      </c>
      <c r="L14" s="527">
        <v>0.65</v>
      </c>
      <c r="M14" s="527">
        <v>0.6</v>
      </c>
      <c r="N14" s="527">
        <v>0.6</v>
      </c>
      <c r="O14" s="527">
        <v>0.6</v>
      </c>
      <c r="P14" s="527">
        <v>0.6</v>
      </c>
      <c r="Q14" s="529">
        <v>0.6</v>
      </c>
    </row>
    <row r="15" spans="1:17" s="338" customFormat="1" ht="12.75">
      <c r="A15" s="365"/>
      <c r="B15" s="366" t="s">
        <v>374</v>
      </c>
      <c r="C15" s="527">
        <f>C14*C13</f>
        <v>0</v>
      </c>
      <c r="D15" s="527">
        <f aca="true" t="shared" si="0" ref="D15:P15">D14*D13</f>
        <v>0</v>
      </c>
      <c r="E15" s="527">
        <f t="shared" si="0"/>
        <v>0</v>
      </c>
      <c r="F15" s="527">
        <f t="shared" si="0"/>
        <v>0</v>
      </c>
      <c r="G15" s="528">
        <f t="shared" si="0"/>
        <v>0</v>
      </c>
      <c r="H15" s="527">
        <f t="shared" si="0"/>
        <v>0</v>
      </c>
      <c r="I15" s="527">
        <f t="shared" si="0"/>
        <v>0</v>
      </c>
      <c r="J15" s="528">
        <f t="shared" si="0"/>
        <v>0</v>
      </c>
      <c r="K15" s="527">
        <f t="shared" si="0"/>
        <v>0</v>
      </c>
      <c r="L15" s="527">
        <f t="shared" si="0"/>
        <v>0</v>
      </c>
      <c r="M15" s="527">
        <f t="shared" si="0"/>
        <v>0</v>
      </c>
      <c r="N15" s="527">
        <f t="shared" si="0"/>
        <v>0</v>
      </c>
      <c r="O15" s="527">
        <f t="shared" si="0"/>
        <v>0</v>
      </c>
      <c r="P15" s="527">
        <f t="shared" si="0"/>
        <v>0</v>
      </c>
      <c r="Q15" s="530">
        <f>Q13*Q14</f>
        <v>0</v>
      </c>
    </row>
    <row r="16" ht="12.75">
      <c r="A16" s="523"/>
    </row>
    <row r="17" spans="3:9" ht="54.75" customHeight="1">
      <c r="C17" s="531" t="s">
        <v>377</v>
      </c>
      <c r="D17" s="531" t="s">
        <v>378</v>
      </c>
      <c r="E17" s="531" t="s">
        <v>379</v>
      </c>
      <c r="F17" s="531" t="s">
        <v>380</v>
      </c>
      <c r="G17" s="531" t="s">
        <v>381</v>
      </c>
      <c r="H17" s="532"/>
      <c r="I17" s="532"/>
    </row>
    <row r="18" spans="2:7" ht="12.75">
      <c r="B18" s="533" t="s">
        <v>415</v>
      </c>
      <c r="C18" s="534"/>
      <c r="D18" s="534"/>
      <c r="E18" s="535"/>
      <c r="F18" s="536"/>
      <c r="G18" s="536"/>
    </row>
    <row r="19" spans="2:7" ht="12.75">
      <c r="B19" s="545"/>
      <c r="C19" s="545"/>
      <c r="D19" s="537"/>
      <c r="E19" s="546"/>
      <c r="F19" s="545"/>
      <c r="G19" s="536">
        <f aca="true" t="shared" si="1" ref="G19:G28">MAX((C19*E19)-F19,0)</f>
        <v>0</v>
      </c>
    </row>
    <row r="20" spans="2:7" ht="12.75">
      <c r="B20" s="545"/>
      <c r="C20" s="545"/>
      <c r="D20" s="537"/>
      <c r="E20" s="546"/>
      <c r="F20" s="545"/>
      <c r="G20" s="536">
        <f t="shared" si="1"/>
        <v>0</v>
      </c>
    </row>
    <row r="21" spans="2:7" ht="12.75">
      <c r="B21" s="545"/>
      <c r="C21" s="545"/>
      <c r="D21" s="537"/>
      <c r="E21" s="546"/>
      <c r="F21" s="545"/>
      <c r="G21" s="536">
        <f t="shared" si="1"/>
        <v>0</v>
      </c>
    </row>
    <row r="22" spans="2:7" ht="12.75">
      <c r="B22" s="545"/>
      <c r="C22" s="545"/>
      <c r="D22" s="537"/>
      <c r="E22" s="546"/>
      <c r="F22" s="545"/>
      <c r="G22" s="536">
        <f t="shared" si="1"/>
        <v>0</v>
      </c>
    </row>
    <row r="23" spans="2:7" ht="12.75">
      <c r="B23" s="545"/>
      <c r="C23" s="545"/>
      <c r="D23" s="537"/>
      <c r="E23" s="546"/>
      <c r="F23" s="545"/>
      <c r="G23" s="536">
        <f t="shared" si="1"/>
        <v>0</v>
      </c>
    </row>
    <row r="24" spans="2:7" ht="12.75">
      <c r="B24" s="545"/>
      <c r="C24" s="545"/>
      <c r="D24" s="537"/>
      <c r="E24" s="546"/>
      <c r="F24" s="545"/>
      <c r="G24" s="536">
        <f t="shared" si="1"/>
        <v>0</v>
      </c>
    </row>
    <row r="25" spans="2:7" ht="12.75">
      <c r="B25" s="545"/>
      <c r="C25" s="545"/>
      <c r="D25" s="537"/>
      <c r="E25" s="546"/>
      <c r="F25" s="545"/>
      <c r="G25" s="536">
        <f t="shared" si="1"/>
        <v>0</v>
      </c>
    </row>
    <row r="26" spans="2:7" ht="12.75">
      <c r="B26" s="545"/>
      <c r="C26" s="545"/>
      <c r="D26" s="537"/>
      <c r="E26" s="546"/>
      <c r="F26" s="545"/>
      <c r="G26" s="536">
        <f t="shared" si="1"/>
        <v>0</v>
      </c>
    </row>
    <row r="27" spans="2:7" ht="12.75">
      <c r="B27" s="545"/>
      <c r="C27" s="545"/>
      <c r="D27" s="537"/>
      <c r="E27" s="546"/>
      <c r="F27" s="545"/>
      <c r="G27" s="536">
        <f t="shared" si="1"/>
        <v>0</v>
      </c>
    </row>
    <row r="28" spans="2:7" ht="12.75">
      <c r="B28" s="545"/>
      <c r="C28" s="545"/>
      <c r="D28" s="537"/>
      <c r="E28" s="546"/>
      <c r="F28" s="545"/>
      <c r="G28" s="536">
        <f t="shared" si="1"/>
        <v>0</v>
      </c>
    </row>
    <row r="29" spans="2:7" ht="12.75">
      <c r="B29" s="533" t="s">
        <v>416</v>
      </c>
      <c r="C29" s="534"/>
      <c r="D29" s="536"/>
      <c r="E29" s="535"/>
      <c r="F29" s="536"/>
      <c r="G29" s="536"/>
    </row>
    <row r="30" spans="2:7" ht="12.75">
      <c r="B30" s="545"/>
      <c r="C30" s="545"/>
      <c r="D30" s="537"/>
      <c r="E30" s="546"/>
      <c r="F30" s="545"/>
      <c r="G30" s="536">
        <f>MAX((C30*E30)-F30,0)</f>
        <v>0</v>
      </c>
    </row>
    <row r="31" spans="2:7" ht="12.75">
      <c r="B31" s="545"/>
      <c r="C31" s="545"/>
      <c r="D31" s="537"/>
      <c r="E31" s="546"/>
      <c r="F31" s="545"/>
      <c r="G31" s="536">
        <f aca="true" t="shared" si="2" ref="G31:G39">MAX((C31*E31)-F31,0)</f>
        <v>0</v>
      </c>
    </row>
    <row r="32" spans="2:7" ht="12.75">
      <c r="B32" s="545"/>
      <c r="C32" s="545"/>
      <c r="D32" s="537"/>
      <c r="E32" s="546"/>
      <c r="F32" s="545"/>
      <c r="G32" s="536">
        <f t="shared" si="2"/>
        <v>0</v>
      </c>
    </row>
    <row r="33" spans="2:7" ht="12.75">
      <c r="B33" s="545"/>
      <c r="C33" s="545"/>
      <c r="D33" s="537"/>
      <c r="E33" s="546"/>
      <c r="F33" s="545"/>
      <c r="G33" s="536">
        <f t="shared" si="2"/>
        <v>0</v>
      </c>
    </row>
    <row r="34" spans="2:7" ht="12.75">
      <c r="B34" s="545"/>
      <c r="C34" s="545"/>
      <c r="D34" s="537"/>
      <c r="E34" s="546"/>
      <c r="F34" s="545"/>
      <c r="G34" s="536">
        <f t="shared" si="2"/>
        <v>0</v>
      </c>
    </row>
    <row r="35" spans="2:7" ht="12.75">
      <c r="B35" s="545"/>
      <c r="C35" s="545"/>
      <c r="D35" s="537"/>
      <c r="E35" s="546"/>
      <c r="F35" s="545"/>
      <c r="G35" s="536">
        <f t="shared" si="2"/>
        <v>0</v>
      </c>
    </row>
    <row r="36" spans="2:7" ht="12.75">
      <c r="B36" s="545"/>
      <c r="C36" s="545"/>
      <c r="D36" s="537"/>
      <c r="E36" s="546"/>
      <c r="F36" s="545"/>
      <c r="G36" s="536">
        <f t="shared" si="2"/>
        <v>0</v>
      </c>
    </row>
    <row r="37" spans="2:7" ht="12.75">
      <c r="B37" s="545"/>
      <c r="C37" s="545"/>
      <c r="D37" s="537"/>
      <c r="E37" s="546"/>
      <c r="F37" s="545"/>
      <c r="G37" s="536">
        <f t="shared" si="2"/>
        <v>0</v>
      </c>
    </row>
    <row r="38" spans="2:7" ht="12.75">
      <c r="B38" s="545"/>
      <c r="C38" s="545"/>
      <c r="D38" s="537"/>
      <c r="E38" s="546"/>
      <c r="F38" s="545"/>
      <c r="G38" s="536">
        <f t="shared" si="2"/>
        <v>0</v>
      </c>
    </row>
    <row r="39" spans="2:7" ht="12.75">
      <c r="B39" s="545"/>
      <c r="C39" s="545"/>
      <c r="D39" s="537"/>
      <c r="E39" s="546"/>
      <c r="F39" s="545"/>
      <c r="G39" s="536">
        <f t="shared" si="2"/>
        <v>0</v>
      </c>
    </row>
    <row r="40" spans="2:7" ht="12.75">
      <c r="B40" s="533" t="s">
        <v>382</v>
      </c>
      <c r="C40" s="534"/>
      <c r="D40" s="536"/>
      <c r="E40" s="535"/>
      <c r="F40" s="536"/>
      <c r="G40" s="536"/>
    </row>
    <row r="41" spans="2:7" ht="12.75">
      <c r="B41" s="545"/>
      <c r="C41" s="545"/>
      <c r="D41" s="545"/>
      <c r="E41" s="546"/>
      <c r="F41" s="537"/>
      <c r="G41" s="536">
        <f>MIN(C41*E41,D41)</f>
        <v>0</v>
      </c>
    </row>
    <row r="42" spans="2:7" ht="12.75">
      <c r="B42" s="545"/>
      <c r="C42" s="545"/>
      <c r="D42" s="545"/>
      <c r="E42" s="546"/>
      <c r="F42" s="537"/>
      <c r="G42" s="536">
        <f aca="true" t="shared" si="3" ref="G42:G50">MIN(C42*E42,D42)</f>
        <v>0</v>
      </c>
    </row>
    <row r="43" spans="2:7" ht="12.75">
      <c r="B43" s="545"/>
      <c r="C43" s="545"/>
      <c r="D43" s="545"/>
      <c r="E43" s="546"/>
      <c r="F43" s="537"/>
      <c r="G43" s="536">
        <f t="shared" si="3"/>
        <v>0</v>
      </c>
    </row>
    <row r="44" spans="2:7" ht="12.75">
      <c r="B44" s="545"/>
      <c r="C44" s="545"/>
      <c r="D44" s="545"/>
      <c r="E44" s="546"/>
      <c r="F44" s="537"/>
      <c r="G44" s="536">
        <f t="shared" si="3"/>
        <v>0</v>
      </c>
    </row>
    <row r="45" spans="2:7" ht="12.75">
      <c r="B45" s="545"/>
      <c r="C45" s="545"/>
      <c r="D45" s="545"/>
      <c r="E45" s="546"/>
      <c r="F45" s="537"/>
      <c r="G45" s="536">
        <f t="shared" si="3"/>
        <v>0</v>
      </c>
    </row>
    <row r="46" spans="2:7" ht="12.75">
      <c r="B46" s="545"/>
      <c r="C46" s="545"/>
      <c r="D46" s="545"/>
      <c r="E46" s="546"/>
      <c r="F46" s="537"/>
      <c r="G46" s="536">
        <f t="shared" si="3"/>
        <v>0</v>
      </c>
    </row>
    <row r="47" spans="2:7" ht="12.75">
      <c r="B47" s="545"/>
      <c r="C47" s="545"/>
      <c r="D47" s="545"/>
      <c r="E47" s="546"/>
      <c r="F47" s="537"/>
      <c r="G47" s="536">
        <f t="shared" si="3"/>
        <v>0</v>
      </c>
    </row>
    <row r="48" spans="2:7" ht="12.75">
      <c r="B48" s="545"/>
      <c r="C48" s="545"/>
      <c r="D48" s="545"/>
      <c r="E48" s="546"/>
      <c r="F48" s="537"/>
      <c r="G48" s="536">
        <f t="shared" si="3"/>
        <v>0</v>
      </c>
    </row>
    <row r="49" spans="2:7" ht="12.75">
      <c r="B49" s="545"/>
      <c r="C49" s="545"/>
      <c r="D49" s="545"/>
      <c r="E49" s="546"/>
      <c r="F49" s="537"/>
      <c r="G49" s="536">
        <f t="shared" si="3"/>
        <v>0</v>
      </c>
    </row>
    <row r="50" spans="2:7" ht="12.75">
      <c r="B50" s="545"/>
      <c r="C50" s="545"/>
      <c r="D50" s="545"/>
      <c r="E50" s="546"/>
      <c r="F50" s="537"/>
      <c r="G50" s="536">
        <f t="shared" si="3"/>
        <v>0</v>
      </c>
    </row>
    <row r="51" spans="2:7" ht="12.75">
      <c r="B51" s="533" t="s">
        <v>384</v>
      </c>
      <c r="C51" s="534"/>
      <c r="D51" s="536"/>
      <c r="E51" s="535"/>
      <c r="F51" s="536"/>
      <c r="G51" s="536"/>
    </row>
    <row r="52" spans="2:7" ht="12.75">
      <c r="B52" s="545"/>
      <c r="C52" s="545"/>
      <c r="D52" s="545"/>
      <c r="E52" s="546"/>
      <c r="F52" s="537"/>
      <c r="G52" s="536">
        <f>MIN(C52*E52,D52)</f>
        <v>0</v>
      </c>
    </row>
    <row r="53" spans="2:7" ht="12.75">
      <c r="B53" s="545"/>
      <c r="C53" s="545"/>
      <c r="D53" s="545"/>
      <c r="E53" s="546"/>
      <c r="F53" s="537"/>
      <c r="G53" s="536">
        <f aca="true" t="shared" si="4" ref="G53:G61">MIN(C53*E53,D53)</f>
        <v>0</v>
      </c>
    </row>
    <row r="54" spans="2:7" ht="12.75">
      <c r="B54" s="545"/>
      <c r="C54" s="545"/>
      <c r="D54" s="545"/>
      <c r="E54" s="546"/>
      <c r="F54" s="537"/>
      <c r="G54" s="536">
        <f t="shared" si="4"/>
        <v>0</v>
      </c>
    </row>
    <row r="55" spans="2:7" ht="12.75">
      <c r="B55" s="545"/>
      <c r="C55" s="545"/>
      <c r="D55" s="545"/>
      <c r="E55" s="546"/>
      <c r="F55" s="537"/>
      <c r="G55" s="536">
        <f t="shared" si="4"/>
        <v>0</v>
      </c>
    </row>
    <row r="56" spans="2:7" ht="12.75">
      <c r="B56" s="545"/>
      <c r="C56" s="545"/>
      <c r="D56" s="545"/>
      <c r="E56" s="546"/>
      <c r="F56" s="537"/>
      <c r="G56" s="536">
        <f t="shared" si="4"/>
        <v>0</v>
      </c>
    </row>
    <row r="57" spans="2:7" ht="12.75">
      <c r="B57" s="545"/>
      <c r="C57" s="545"/>
      <c r="D57" s="545"/>
      <c r="E57" s="546"/>
      <c r="F57" s="537"/>
      <c r="G57" s="536">
        <f t="shared" si="4"/>
        <v>0</v>
      </c>
    </row>
    <row r="58" spans="2:7" ht="12.75">
      <c r="B58" s="545"/>
      <c r="C58" s="545"/>
      <c r="D58" s="545"/>
      <c r="E58" s="546"/>
      <c r="F58" s="537"/>
      <c r="G58" s="536">
        <f t="shared" si="4"/>
        <v>0</v>
      </c>
    </row>
    <row r="59" spans="2:7" ht="12.75">
      <c r="B59" s="545"/>
      <c r="C59" s="545"/>
      <c r="D59" s="545"/>
      <c r="E59" s="546"/>
      <c r="F59" s="537"/>
      <c r="G59" s="536">
        <f t="shared" si="4"/>
        <v>0</v>
      </c>
    </row>
    <row r="60" spans="2:7" ht="12.75">
      <c r="B60" s="545"/>
      <c r="C60" s="545"/>
      <c r="D60" s="545"/>
      <c r="E60" s="546"/>
      <c r="F60" s="537"/>
      <c r="G60" s="536">
        <f t="shared" si="4"/>
        <v>0</v>
      </c>
    </row>
    <row r="61" spans="2:7" ht="12.75">
      <c r="B61" s="545"/>
      <c r="C61" s="545"/>
      <c r="D61" s="545"/>
      <c r="E61" s="546"/>
      <c r="F61" s="537"/>
      <c r="G61" s="536">
        <f t="shared" si="4"/>
        <v>0</v>
      </c>
    </row>
    <row r="62" s="538" customFormat="1" ht="9">
      <c r="B62" s="538" t="s">
        <v>423</v>
      </c>
    </row>
    <row r="65" spans="2:7" s="540" customFormat="1" ht="12.75">
      <c r="B65" s="539" t="s">
        <v>385</v>
      </c>
      <c r="G65" s="539">
        <f>G27+G39+G50+G52</f>
        <v>0</v>
      </c>
    </row>
  </sheetData>
  <sheetProtection password="FE99" sheet="1" objects="1" selectLockedCells="1"/>
  <mergeCells count="3">
    <mergeCell ref="C6:F6"/>
    <mergeCell ref="G6:I6"/>
    <mergeCell ref="J6:Q6"/>
  </mergeCells>
  <printOptions/>
  <pageMargins left="0.75" right="0.75" top="0.65" bottom="0.72" header="0.5" footer="0.5"/>
  <pageSetup fitToHeight="1" fitToWidth="1" horizontalDpi="600" verticalDpi="600" orientation="landscape" paperSize="5" scale="59" r:id="rId1"/>
  <headerFooter alignWithMargins="0">
    <oddFooter>&amp;L&amp;"Times New Roman,Regular"&amp;11&amp;D&amp;C&amp;"Times New Roman,Regular"&amp;11&amp;P of &amp;N&amp;R&amp;"Times New Roman,Regular"&amp;11CB102 - MRA10</oddFooter>
  </headerFooter>
  <rowBreaks count="1" manualBreakCount="1">
    <brk id="15"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K153"/>
  <sheetViews>
    <sheetView zoomScalePageLayoutView="0" workbookViewId="0" topLeftCell="A1">
      <selection activeCell="E14" sqref="E14"/>
    </sheetView>
  </sheetViews>
  <sheetFormatPr defaultColWidth="7.10546875" defaultRowHeight="15"/>
  <cols>
    <col min="1" max="1" width="23.21484375" style="524" customWidth="1"/>
    <col min="2" max="2" width="12.3359375" style="524" customWidth="1"/>
    <col min="3" max="3" width="12.10546875" style="524" customWidth="1"/>
    <col min="4" max="4" width="7.10546875" style="524" customWidth="1"/>
    <col min="5" max="5" width="11.21484375" style="524" customWidth="1"/>
    <col min="6" max="6" width="10.3359375" style="524" customWidth="1"/>
    <col min="7" max="16384" width="7.10546875" style="524" customWidth="1"/>
  </cols>
  <sheetData>
    <row r="1" spans="1:8" s="335" customFormat="1" ht="15">
      <c r="A1" s="331" t="s">
        <v>38</v>
      </c>
      <c r="B1" s="592">
        <f>'IRR-SPEC'!C1</f>
        <v>0</v>
      </c>
      <c r="C1" s="593"/>
      <c r="D1" s="593"/>
      <c r="E1" s="593"/>
      <c r="F1" s="334" t="s">
        <v>436</v>
      </c>
      <c r="G1" s="607">
        <f>'IRR-SPEC'!F1</f>
        <v>0</v>
      </c>
      <c r="H1" s="332"/>
    </row>
    <row r="2" spans="1:8" s="335" customFormat="1" ht="15">
      <c r="A2" s="331"/>
      <c r="B2" s="332"/>
      <c r="C2" s="333"/>
      <c r="D2" s="333"/>
      <c r="E2" s="333"/>
      <c r="F2" s="334"/>
      <c r="G2" s="333"/>
      <c r="H2" s="332"/>
    </row>
    <row r="3" ht="12.75">
      <c r="A3" s="523" t="s">
        <v>386</v>
      </c>
    </row>
    <row r="4" spans="2:9" ht="42" customHeight="1">
      <c r="B4" s="531" t="s">
        <v>377</v>
      </c>
      <c r="C4" s="531" t="s">
        <v>378</v>
      </c>
      <c r="D4" s="531" t="s">
        <v>3</v>
      </c>
      <c r="E4" s="531" t="s">
        <v>380</v>
      </c>
      <c r="F4" s="531" t="s">
        <v>381</v>
      </c>
      <c r="G4" s="532"/>
      <c r="H4" s="532"/>
      <c r="I4" s="532"/>
    </row>
    <row r="5" spans="1:6" ht="12.75">
      <c r="A5" s="533" t="s">
        <v>415</v>
      </c>
      <c r="B5" s="534"/>
      <c r="C5" s="534"/>
      <c r="D5" s="547"/>
      <c r="E5" s="536"/>
      <c r="F5" s="536"/>
    </row>
    <row r="6" spans="1:6" ht="12.75">
      <c r="A6" s="545"/>
      <c r="B6" s="545"/>
      <c r="C6" s="537"/>
      <c r="D6" s="547">
        <f aca="true" t="shared" si="0" ref="D6:D15">0.08+0.08</f>
        <v>0.16</v>
      </c>
      <c r="E6" s="545"/>
      <c r="F6" s="536">
        <f>MAX((B6*D6)-E6,0)</f>
        <v>0</v>
      </c>
    </row>
    <row r="7" spans="1:6" ht="12.75">
      <c r="A7" s="545"/>
      <c r="B7" s="545"/>
      <c r="C7" s="537"/>
      <c r="D7" s="547">
        <f t="shared" si="0"/>
        <v>0.16</v>
      </c>
      <c r="E7" s="545"/>
      <c r="F7" s="536">
        <f aca="true" t="shared" si="1" ref="F7:F15">MAX((B7*D7)-E7,0)</f>
        <v>0</v>
      </c>
    </row>
    <row r="8" spans="1:6" ht="12.75">
      <c r="A8" s="545"/>
      <c r="B8" s="545"/>
      <c r="C8" s="537"/>
      <c r="D8" s="547">
        <f t="shared" si="0"/>
        <v>0.16</v>
      </c>
      <c r="E8" s="545"/>
      <c r="F8" s="536">
        <f t="shared" si="1"/>
        <v>0</v>
      </c>
    </row>
    <row r="9" spans="1:6" ht="12.75">
      <c r="A9" s="545"/>
      <c r="B9" s="545"/>
      <c r="C9" s="537"/>
      <c r="D9" s="547">
        <f t="shared" si="0"/>
        <v>0.16</v>
      </c>
      <c r="E9" s="545"/>
      <c r="F9" s="536">
        <f t="shared" si="1"/>
        <v>0</v>
      </c>
    </row>
    <row r="10" spans="1:6" ht="12.75">
      <c r="A10" s="545"/>
      <c r="B10" s="545"/>
      <c r="C10" s="537"/>
      <c r="D10" s="547">
        <f t="shared" si="0"/>
        <v>0.16</v>
      </c>
      <c r="E10" s="545"/>
      <c r="F10" s="536">
        <f>MAX((B10*D10)-E10,0)</f>
        <v>0</v>
      </c>
    </row>
    <row r="11" spans="1:6" ht="12.75">
      <c r="A11" s="545"/>
      <c r="B11" s="545"/>
      <c r="C11" s="537"/>
      <c r="D11" s="547">
        <f t="shared" si="0"/>
        <v>0.16</v>
      </c>
      <c r="E11" s="545"/>
      <c r="F11" s="536">
        <f>MAX((B11*D11)-E11,0)</f>
        <v>0</v>
      </c>
    </row>
    <row r="12" spans="1:6" ht="12.75">
      <c r="A12" s="545"/>
      <c r="B12" s="545"/>
      <c r="C12" s="537"/>
      <c r="D12" s="547">
        <f t="shared" si="0"/>
        <v>0.16</v>
      </c>
      <c r="E12" s="545"/>
      <c r="F12" s="536">
        <f>MAX((B12*D12)-E12,0)</f>
        <v>0</v>
      </c>
    </row>
    <row r="13" spans="1:6" ht="12.75">
      <c r="A13" s="545"/>
      <c r="B13" s="545"/>
      <c r="C13" s="537"/>
      <c r="D13" s="547">
        <f t="shared" si="0"/>
        <v>0.16</v>
      </c>
      <c r="E13" s="545"/>
      <c r="F13" s="536">
        <f t="shared" si="1"/>
        <v>0</v>
      </c>
    </row>
    <row r="14" spans="1:6" ht="12.75">
      <c r="A14" s="545"/>
      <c r="B14" s="545"/>
      <c r="C14" s="537"/>
      <c r="D14" s="547">
        <f t="shared" si="0"/>
        <v>0.16</v>
      </c>
      <c r="E14" s="545"/>
      <c r="F14" s="536">
        <f t="shared" si="1"/>
        <v>0</v>
      </c>
    </row>
    <row r="15" spans="1:11" ht="12.75">
      <c r="A15" s="545"/>
      <c r="B15" s="545"/>
      <c r="C15" s="537"/>
      <c r="D15" s="547">
        <f t="shared" si="0"/>
        <v>0.16</v>
      </c>
      <c r="E15" s="545"/>
      <c r="F15" s="536">
        <f t="shared" si="1"/>
        <v>0</v>
      </c>
      <c r="K15" s="707"/>
    </row>
    <row r="16" spans="1:6" ht="14.25" customHeight="1">
      <c r="A16" s="533" t="s">
        <v>416</v>
      </c>
      <c r="B16" s="534"/>
      <c r="C16" s="536"/>
      <c r="D16" s="547"/>
      <c r="E16" s="536"/>
      <c r="F16" s="536"/>
    </row>
    <row r="17" spans="1:6" ht="12.75">
      <c r="A17" s="545"/>
      <c r="B17" s="545"/>
      <c r="C17" s="537"/>
      <c r="D17" s="547">
        <f aca="true" t="shared" si="2" ref="D17:D25">0.08+0.08</f>
        <v>0.16</v>
      </c>
      <c r="E17" s="545"/>
      <c r="F17" s="536">
        <f aca="true" t="shared" si="3" ref="F17:F25">MAX((B17*D17)-E17,0)</f>
        <v>0</v>
      </c>
    </row>
    <row r="18" spans="1:6" ht="12.75">
      <c r="A18" s="545"/>
      <c r="B18" s="545"/>
      <c r="C18" s="537"/>
      <c r="D18" s="547">
        <f t="shared" si="2"/>
        <v>0.16</v>
      </c>
      <c r="E18" s="545"/>
      <c r="F18" s="536">
        <f t="shared" si="3"/>
        <v>0</v>
      </c>
    </row>
    <row r="19" spans="1:6" ht="12.75">
      <c r="A19" s="545"/>
      <c r="B19" s="545"/>
      <c r="C19" s="537"/>
      <c r="D19" s="547">
        <f t="shared" si="2"/>
        <v>0.16</v>
      </c>
      <c r="E19" s="545"/>
      <c r="F19" s="536">
        <f t="shared" si="3"/>
        <v>0</v>
      </c>
    </row>
    <row r="20" spans="1:6" ht="12.75">
      <c r="A20" s="545"/>
      <c r="B20" s="545"/>
      <c r="C20" s="537"/>
      <c r="D20" s="547">
        <f t="shared" si="2"/>
        <v>0.16</v>
      </c>
      <c r="E20" s="545"/>
      <c r="F20" s="536">
        <f t="shared" si="3"/>
        <v>0</v>
      </c>
    </row>
    <row r="21" spans="1:6" ht="12.75">
      <c r="A21" s="545"/>
      <c r="B21" s="545"/>
      <c r="C21" s="537"/>
      <c r="D21" s="547">
        <f t="shared" si="2"/>
        <v>0.16</v>
      </c>
      <c r="E21" s="545"/>
      <c r="F21" s="536">
        <f t="shared" si="3"/>
        <v>0</v>
      </c>
    </row>
    <row r="22" spans="1:6" ht="12.75">
      <c r="A22" s="545"/>
      <c r="B22" s="545"/>
      <c r="C22" s="537"/>
      <c r="D22" s="547">
        <f t="shared" si="2"/>
        <v>0.16</v>
      </c>
      <c r="E22" s="545"/>
      <c r="F22" s="536">
        <f t="shared" si="3"/>
        <v>0</v>
      </c>
    </row>
    <row r="23" spans="1:6" ht="12.75">
      <c r="A23" s="545"/>
      <c r="B23" s="545"/>
      <c r="C23" s="537"/>
      <c r="D23" s="547">
        <f t="shared" si="2"/>
        <v>0.16</v>
      </c>
      <c r="E23" s="545"/>
      <c r="F23" s="536">
        <f t="shared" si="3"/>
        <v>0</v>
      </c>
    </row>
    <row r="24" spans="1:6" ht="12.75">
      <c r="A24" s="545"/>
      <c r="B24" s="545"/>
      <c r="C24" s="537"/>
      <c r="D24" s="547">
        <f t="shared" si="2"/>
        <v>0.16</v>
      </c>
      <c r="E24" s="545"/>
      <c r="F24" s="536">
        <f t="shared" si="3"/>
        <v>0</v>
      </c>
    </row>
    <row r="25" spans="1:6" ht="12.75">
      <c r="A25" s="545"/>
      <c r="B25" s="545"/>
      <c r="C25" s="537"/>
      <c r="D25" s="547">
        <f t="shared" si="2"/>
        <v>0.16</v>
      </c>
      <c r="E25" s="545"/>
      <c r="F25" s="536">
        <f t="shared" si="3"/>
        <v>0</v>
      </c>
    </row>
    <row r="26" spans="1:6" ht="12.75">
      <c r="A26" s="545"/>
      <c r="B26" s="545"/>
      <c r="C26" s="537"/>
      <c r="D26" s="547">
        <f>0.08+0.08</f>
        <v>0.16</v>
      </c>
      <c r="E26" s="545"/>
      <c r="F26" s="536">
        <f>MAX((B26*D26)-E26,0)</f>
        <v>0</v>
      </c>
    </row>
    <row r="27" spans="1:6" ht="12.75">
      <c r="A27" s="533" t="s">
        <v>382</v>
      </c>
      <c r="B27" s="534"/>
      <c r="C27" s="536"/>
      <c r="D27" s="547"/>
      <c r="E27" s="536"/>
      <c r="F27" s="536"/>
    </row>
    <row r="28" spans="1:6" ht="12.75">
      <c r="A28" s="545"/>
      <c r="B28" s="545"/>
      <c r="C28" s="545"/>
      <c r="D28" s="547">
        <f aca="true" t="shared" si="4" ref="D28:D37">0.08+0.08</f>
        <v>0.16</v>
      </c>
      <c r="E28" s="537"/>
      <c r="F28" s="536">
        <f aca="true" t="shared" si="5" ref="F28:F37">MIN(B28*D28,C28)</f>
        <v>0</v>
      </c>
    </row>
    <row r="29" spans="1:6" ht="12.75">
      <c r="A29" s="545"/>
      <c r="B29" s="545"/>
      <c r="C29" s="545"/>
      <c r="D29" s="547">
        <f t="shared" si="4"/>
        <v>0.16</v>
      </c>
      <c r="E29" s="537"/>
      <c r="F29" s="536">
        <f t="shared" si="5"/>
        <v>0</v>
      </c>
    </row>
    <row r="30" spans="1:6" ht="12.75">
      <c r="A30" s="545"/>
      <c r="B30" s="545"/>
      <c r="C30" s="545"/>
      <c r="D30" s="547">
        <f t="shared" si="4"/>
        <v>0.16</v>
      </c>
      <c r="E30" s="537"/>
      <c r="F30" s="536">
        <f t="shared" si="5"/>
        <v>0</v>
      </c>
    </row>
    <row r="31" spans="1:6" ht="12.75">
      <c r="A31" s="545"/>
      <c r="B31" s="545"/>
      <c r="C31" s="545"/>
      <c r="D31" s="547">
        <f t="shared" si="4"/>
        <v>0.16</v>
      </c>
      <c r="E31" s="537"/>
      <c r="F31" s="536">
        <f t="shared" si="5"/>
        <v>0</v>
      </c>
    </row>
    <row r="32" spans="1:6" ht="12.75">
      <c r="A32" s="545"/>
      <c r="B32" s="545"/>
      <c r="C32" s="545"/>
      <c r="D32" s="547">
        <f t="shared" si="4"/>
        <v>0.16</v>
      </c>
      <c r="E32" s="537"/>
      <c r="F32" s="536">
        <f t="shared" si="5"/>
        <v>0</v>
      </c>
    </row>
    <row r="33" spans="1:6" ht="12.75">
      <c r="A33" s="545"/>
      <c r="B33" s="545"/>
      <c r="C33" s="545"/>
      <c r="D33" s="547">
        <f t="shared" si="4"/>
        <v>0.16</v>
      </c>
      <c r="E33" s="537"/>
      <c r="F33" s="536">
        <f t="shared" si="5"/>
        <v>0</v>
      </c>
    </row>
    <row r="34" spans="1:6" ht="12.75">
      <c r="A34" s="545"/>
      <c r="B34" s="545"/>
      <c r="C34" s="545"/>
      <c r="D34" s="547">
        <f t="shared" si="4"/>
        <v>0.16</v>
      </c>
      <c r="E34" s="537"/>
      <c r="F34" s="536">
        <f t="shared" si="5"/>
        <v>0</v>
      </c>
    </row>
    <row r="35" spans="1:6" ht="12.75">
      <c r="A35" s="545"/>
      <c r="B35" s="545"/>
      <c r="C35" s="545"/>
      <c r="D35" s="547">
        <f t="shared" si="4"/>
        <v>0.16</v>
      </c>
      <c r="E35" s="537"/>
      <c r="F35" s="536">
        <f t="shared" si="5"/>
        <v>0</v>
      </c>
    </row>
    <row r="36" spans="1:6" ht="12.75">
      <c r="A36" s="545"/>
      <c r="B36" s="545"/>
      <c r="C36" s="545"/>
      <c r="D36" s="547">
        <f t="shared" si="4"/>
        <v>0.16</v>
      </c>
      <c r="E36" s="537"/>
      <c r="F36" s="536">
        <f t="shared" si="5"/>
        <v>0</v>
      </c>
    </row>
    <row r="37" spans="1:6" ht="12.75">
      <c r="A37" s="545"/>
      <c r="B37" s="545"/>
      <c r="C37" s="545"/>
      <c r="D37" s="547">
        <f t="shared" si="4"/>
        <v>0.16</v>
      </c>
      <c r="E37" s="537"/>
      <c r="F37" s="536">
        <f t="shared" si="5"/>
        <v>0</v>
      </c>
    </row>
    <row r="38" spans="1:6" ht="12.75">
      <c r="A38" s="533" t="s">
        <v>384</v>
      </c>
      <c r="B38" s="534"/>
      <c r="C38" s="536"/>
      <c r="D38" s="547"/>
      <c r="E38" s="536"/>
      <c r="F38" s="536"/>
    </row>
    <row r="39" spans="1:6" ht="12.75">
      <c r="A39" s="545"/>
      <c r="B39" s="545"/>
      <c r="C39" s="545"/>
      <c r="D39" s="547">
        <f aca="true" t="shared" si="6" ref="D39:D48">0.08+0.08</f>
        <v>0.16</v>
      </c>
      <c r="E39" s="537"/>
      <c r="F39" s="536">
        <f aca="true" t="shared" si="7" ref="F39:F48">MIN(B39*D39,C39)</f>
        <v>0</v>
      </c>
    </row>
    <row r="40" spans="1:6" ht="12.75">
      <c r="A40" s="545"/>
      <c r="B40" s="545"/>
      <c r="C40" s="545"/>
      <c r="D40" s="547">
        <f t="shared" si="6"/>
        <v>0.16</v>
      </c>
      <c r="E40" s="537"/>
      <c r="F40" s="536">
        <f t="shared" si="7"/>
        <v>0</v>
      </c>
    </row>
    <row r="41" spans="1:6" ht="12.75">
      <c r="A41" s="545"/>
      <c r="B41" s="545"/>
      <c r="C41" s="545"/>
      <c r="D41" s="547">
        <f t="shared" si="6"/>
        <v>0.16</v>
      </c>
      <c r="E41" s="537"/>
      <c r="F41" s="536">
        <f t="shared" si="7"/>
        <v>0</v>
      </c>
    </row>
    <row r="42" spans="1:6" ht="12.75">
      <c r="A42" s="545"/>
      <c r="B42" s="545"/>
      <c r="C42" s="545"/>
      <c r="D42" s="547">
        <f t="shared" si="6"/>
        <v>0.16</v>
      </c>
      <c r="E42" s="537"/>
      <c r="F42" s="536">
        <f t="shared" si="7"/>
        <v>0</v>
      </c>
    </row>
    <row r="43" spans="1:6" ht="12.75">
      <c r="A43" s="545"/>
      <c r="B43" s="545"/>
      <c r="C43" s="545"/>
      <c r="D43" s="547">
        <f t="shared" si="6"/>
        <v>0.16</v>
      </c>
      <c r="E43" s="537"/>
      <c r="F43" s="536">
        <f t="shared" si="7"/>
        <v>0</v>
      </c>
    </row>
    <row r="44" spans="1:6" ht="12.75">
      <c r="A44" s="545"/>
      <c r="B44" s="545"/>
      <c r="C44" s="545"/>
      <c r="D44" s="547">
        <f t="shared" si="6"/>
        <v>0.16</v>
      </c>
      <c r="E44" s="537"/>
      <c r="F44" s="536">
        <f t="shared" si="7"/>
        <v>0</v>
      </c>
    </row>
    <row r="45" spans="1:6" ht="12.75">
      <c r="A45" s="545"/>
      <c r="B45" s="545"/>
      <c r="C45" s="545"/>
      <c r="D45" s="547">
        <f t="shared" si="6"/>
        <v>0.16</v>
      </c>
      <c r="E45" s="537"/>
      <c r="F45" s="536">
        <f t="shared" si="7"/>
        <v>0</v>
      </c>
    </row>
    <row r="46" spans="1:6" ht="12.75">
      <c r="A46" s="545"/>
      <c r="B46" s="545"/>
      <c r="C46" s="545"/>
      <c r="D46" s="547">
        <f t="shared" si="6"/>
        <v>0.16</v>
      </c>
      <c r="E46" s="537"/>
      <c r="F46" s="536">
        <f t="shared" si="7"/>
        <v>0</v>
      </c>
    </row>
    <row r="47" spans="1:6" ht="12.75">
      <c r="A47" s="545"/>
      <c r="B47" s="545"/>
      <c r="C47" s="545"/>
      <c r="D47" s="547">
        <f t="shared" si="6"/>
        <v>0.16</v>
      </c>
      <c r="E47" s="537"/>
      <c r="F47" s="536">
        <f t="shared" si="7"/>
        <v>0</v>
      </c>
    </row>
    <row r="48" spans="1:6" ht="12.75">
      <c r="A48" s="545"/>
      <c r="B48" s="545"/>
      <c r="C48" s="545"/>
      <c r="D48" s="547">
        <f t="shared" si="6"/>
        <v>0.16</v>
      </c>
      <c r="E48" s="537"/>
      <c r="F48" s="536">
        <f t="shared" si="7"/>
        <v>0</v>
      </c>
    </row>
    <row r="51" spans="1:6" s="540" customFormat="1" ht="12.75">
      <c r="A51" s="539" t="s">
        <v>387</v>
      </c>
      <c r="F51" s="539">
        <f>SUM(F6:F15)+SUM(F17:F26)+SUM(F28:F37)+SUM(F39:F48)</f>
        <v>0</v>
      </c>
    </row>
    <row r="54" ht="12.75">
      <c r="A54" s="523" t="s">
        <v>388</v>
      </c>
    </row>
    <row r="55" spans="2:6" ht="38.25">
      <c r="B55" s="531" t="s">
        <v>377</v>
      </c>
      <c r="C55" s="531" t="s">
        <v>378</v>
      </c>
      <c r="D55" s="531" t="s">
        <v>3</v>
      </c>
      <c r="E55" s="531" t="s">
        <v>380</v>
      </c>
      <c r="F55" s="531" t="s">
        <v>381</v>
      </c>
    </row>
    <row r="56" spans="1:6" ht="12.75">
      <c r="A56" s="533" t="s">
        <v>415</v>
      </c>
      <c r="B56" s="534"/>
      <c r="C56" s="534"/>
      <c r="D56" s="547"/>
      <c r="E56" s="536"/>
      <c r="F56" s="536"/>
    </row>
    <row r="57" spans="1:6" ht="12.75">
      <c r="A57" s="545"/>
      <c r="B57" s="545"/>
      <c r="C57" s="537"/>
      <c r="D57" s="547">
        <v>0.1</v>
      </c>
      <c r="E57" s="545"/>
      <c r="F57" s="536">
        <f aca="true" t="shared" si="8" ref="F57:F65">MAX((B57*D57)-E57,0)</f>
        <v>0</v>
      </c>
    </row>
    <row r="58" spans="1:6" ht="12.75">
      <c r="A58" s="545"/>
      <c r="B58" s="545"/>
      <c r="C58" s="537"/>
      <c r="D58" s="547">
        <v>0.1</v>
      </c>
      <c r="E58" s="545"/>
      <c r="F58" s="536">
        <f t="shared" si="8"/>
        <v>0</v>
      </c>
    </row>
    <row r="59" spans="1:6" ht="12.75">
      <c r="A59" s="545"/>
      <c r="B59" s="545"/>
      <c r="C59" s="537"/>
      <c r="D59" s="547">
        <v>0.1</v>
      </c>
      <c r="E59" s="545"/>
      <c r="F59" s="536">
        <f t="shared" si="8"/>
        <v>0</v>
      </c>
    </row>
    <row r="60" spans="1:6" ht="12.75">
      <c r="A60" s="545"/>
      <c r="B60" s="545"/>
      <c r="C60" s="537"/>
      <c r="D60" s="547">
        <v>0.1</v>
      </c>
      <c r="E60" s="545"/>
      <c r="F60" s="536">
        <f t="shared" si="8"/>
        <v>0</v>
      </c>
    </row>
    <row r="61" spans="1:6" ht="12.75">
      <c r="A61" s="545"/>
      <c r="B61" s="545"/>
      <c r="C61" s="537"/>
      <c r="D61" s="547">
        <v>0.1</v>
      </c>
      <c r="E61" s="545"/>
      <c r="F61" s="536">
        <f t="shared" si="8"/>
        <v>0</v>
      </c>
    </row>
    <row r="62" spans="1:6" ht="12.75">
      <c r="A62" s="545"/>
      <c r="B62" s="545"/>
      <c r="C62" s="537"/>
      <c r="D62" s="547">
        <v>0.1</v>
      </c>
      <c r="E62" s="545"/>
      <c r="F62" s="536">
        <f t="shared" si="8"/>
        <v>0</v>
      </c>
    </row>
    <row r="63" spans="1:6" ht="12.75">
      <c r="A63" s="545"/>
      <c r="B63" s="545"/>
      <c r="C63" s="537"/>
      <c r="D63" s="547">
        <v>0.1</v>
      </c>
      <c r="E63" s="545"/>
      <c r="F63" s="536">
        <f t="shared" si="8"/>
        <v>0</v>
      </c>
    </row>
    <row r="64" spans="1:6" ht="12.75">
      <c r="A64" s="545"/>
      <c r="B64" s="545"/>
      <c r="C64" s="537"/>
      <c r="D64" s="547">
        <v>0.1</v>
      </c>
      <c r="E64" s="545"/>
      <c r="F64" s="536">
        <f t="shared" si="8"/>
        <v>0</v>
      </c>
    </row>
    <row r="65" spans="1:6" ht="12.75">
      <c r="A65" s="545"/>
      <c r="B65" s="545"/>
      <c r="C65" s="537"/>
      <c r="D65" s="547">
        <v>0.1</v>
      </c>
      <c r="E65" s="545"/>
      <c r="F65" s="536">
        <f t="shared" si="8"/>
        <v>0</v>
      </c>
    </row>
    <row r="66" spans="1:6" ht="12.75">
      <c r="A66" s="545"/>
      <c r="B66" s="545"/>
      <c r="C66" s="537"/>
      <c r="D66" s="547">
        <v>0.1</v>
      </c>
      <c r="E66" s="545"/>
      <c r="F66" s="536">
        <f>MAX((B66*D66)-E66,0)</f>
        <v>0</v>
      </c>
    </row>
    <row r="67" spans="1:6" ht="12.75">
      <c r="A67" s="533" t="s">
        <v>416</v>
      </c>
      <c r="B67" s="534"/>
      <c r="C67" s="536"/>
      <c r="D67" s="547"/>
      <c r="E67" s="536"/>
      <c r="F67" s="536"/>
    </row>
    <row r="68" spans="1:6" ht="12.75">
      <c r="A68" s="545"/>
      <c r="B68" s="545"/>
      <c r="C68" s="537"/>
      <c r="D68" s="547">
        <v>0.1</v>
      </c>
      <c r="E68" s="545"/>
      <c r="F68" s="536">
        <f aca="true" t="shared" si="9" ref="F68:F76">MAX((B68*D68)-E68,0)</f>
        <v>0</v>
      </c>
    </row>
    <row r="69" spans="1:6" ht="12.75">
      <c r="A69" s="545"/>
      <c r="B69" s="545"/>
      <c r="C69" s="537"/>
      <c r="D69" s="547">
        <v>0.1</v>
      </c>
      <c r="E69" s="545"/>
      <c r="F69" s="536">
        <f t="shared" si="9"/>
        <v>0</v>
      </c>
    </row>
    <row r="70" spans="1:6" ht="12.75">
      <c r="A70" s="545"/>
      <c r="B70" s="545"/>
      <c r="C70" s="537"/>
      <c r="D70" s="547">
        <v>0.1</v>
      </c>
      <c r="E70" s="545"/>
      <c r="F70" s="536">
        <f t="shared" si="9"/>
        <v>0</v>
      </c>
    </row>
    <row r="71" spans="1:6" ht="12.75">
      <c r="A71" s="545"/>
      <c r="B71" s="545"/>
      <c r="C71" s="537"/>
      <c r="D71" s="547">
        <v>0.1</v>
      </c>
      <c r="E71" s="545"/>
      <c r="F71" s="536">
        <f t="shared" si="9"/>
        <v>0</v>
      </c>
    </row>
    <row r="72" spans="1:6" ht="12.75">
      <c r="A72" s="545"/>
      <c r="B72" s="545"/>
      <c r="C72" s="537"/>
      <c r="D72" s="547">
        <v>0.1</v>
      </c>
      <c r="E72" s="545"/>
      <c r="F72" s="536">
        <f t="shared" si="9"/>
        <v>0</v>
      </c>
    </row>
    <row r="73" spans="1:6" ht="12.75">
      <c r="A73" s="545"/>
      <c r="B73" s="545"/>
      <c r="C73" s="537"/>
      <c r="D73" s="547">
        <v>0.1</v>
      </c>
      <c r="E73" s="545"/>
      <c r="F73" s="536">
        <f t="shared" si="9"/>
        <v>0</v>
      </c>
    </row>
    <row r="74" spans="1:6" ht="12.75">
      <c r="A74" s="545"/>
      <c r="B74" s="545"/>
      <c r="C74" s="537"/>
      <c r="D74" s="547">
        <v>0.1</v>
      </c>
      <c r="E74" s="545"/>
      <c r="F74" s="536">
        <f t="shared" si="9"/>
        <v>0</v>
      </c>
    </row>
    <row r="75" spans="1:6" ht="12.75">
      <c r="A75" s="545"/>
      <c r="B75" s="545"/>
      <c r="C75" s="537"/>
      <c r="D75" s="547">
        <v>0.1</v>
      </c>
      <c r="E75" s="545"/>
      <c r="F75" s="536">
        <f t="shared" si="9"/>
        <v>0</v>
      </c>
    </row>
    <row r="76" spans="1:6" ht="12.75">
      <c r="A76" s="545"/>
      <c r="B76" s="545"/>
      <c r="C76" s="537"/>
      <c r="D76" s="547">
        <v>0.1</v>
      </c>
      <c r="E76" s="545"/>
      <c r="F76" s="536">
        <f t="shared" si="9"/>
        <v>0</v>
      </c>
    </row>
    <row r="77" spans="1:6" ht="12.75">
      <c r="A77" s="545"/>
      <c r="B77" s="545"/>
      <c r="C77" s="537"/>
      <c r="D77" s="547">
        <v>0.1</v>
      </c>
      <c r="E77" s="545"/>
      <c r="F77" s="536">
        <f>MAX((B77*D77)-E77,0)</f>
        <v>0</v>
      </c>
    </row>
    <row r="78" spans="1:6" ht="12.75">
      <c r="A78" s="533" t="s">
        <v>382</v>
      </c>
      <c r="B78" s="534"/>
      <c r="C78" s="536"/>
      <c r="D78" s="547"/>
      <c r="E78" s="536"/>
      <c r="F78" s="536"/>
    </row>
    <row r="79" spans="1:6" ht="12.75">
      <c r="A79" s="545"/>
      <c r="B79" s="545"/>
      <c r="C79" s="545"/>
      <c r="D79" s="547">
        <v>0.1</v>
      </c>
      <c r="E79" s="537"/>
      <c r="F79" s="536">
        <f aca="true" t="shared" si="10" ref="F79:F87">MIN(B79*D79,C79)</f>
        <v>0</v>
      </c>
    </row>
    <row r="80" spans="1:6" ht="12.75">
      <c r="A80" s="545"/>
      <c r="B80" s="545"/>
      <c r="C80" s="545"/>
      <c r="D80" s="547">
        <v>0.1</v>
      </c>
      <c r="E80" s="537"/>
      <c r="F80" s="536">
        <f t="shared" si="10"/>
        <v>0</v>
      </c>
    </row>
    <row r="81" spans="1:6" ht="12.75">
      <c r="A81" s="545"/>
      <c r="B81" s="545"/>
      <c r="C81" s="545"/>
      <c r="D81" s="547">
        <v>0.1</v>
      </c>
      <c r="E81" s="537"/>
      <c r="F81" s="536">
        <f t="shared" si="10"/>
        <v>0</v>
      </c>
    </row>
    <row r="82" spans="1:6" ht="12.75">
      <c r="A82" s="545"/>
      <c r="B82" s="545"/>
      <c r="C82" s="545"/>
      <c r="D82" s="547">
        <v>0.1</v>
      </c>
      <c r="E82" s="537"/>
      <c r="F82" s="536">
        <f t="shared" si="10"/>
        <v>0</v>
      </c>
    </row>
    <row r="83" spans="1:6" ht="12.75">
      <c r="A83" s="545"/>
      <c r="B83" s="545"/>
      <c r="C83" s="545"/>
      <c r="D83" s="547">
        <v>0.1</v>
      </c>
      <c r="E83" s="537"/>
      <c r="F83" s="536">
        <f t="shared" si="10"/>
        <v>0</v>
      </c>
    </row>
    <row r="84" spans="1:6" ht="12.75">
      <c r="A84" s="545"/>
      <c r="B84" s="545"/>
      <c r="C84" s="545"/>
      <c r="D84" s="547">
        <v>0.1</v>
      </c>
      <c r="E84" s="537"/>
      <c r="F84" s="536">
        <f t="shared" si="10"/>
        <v>0</v>
      </c>
    </row>
    <row r="85" spans="1:6" ht="12.75">
      <c r="A85" s="545"/>
      <c r="B85" s="545"/>
      <c r="C85" s="545"/>
      <c r="D85" s="547">
        <v>0.1</v>
      </c>
      <c r="E85" s="537"/>
      <c r="F85" s="536">
        <f t="shared" si="10"/>
        <v>0</v>
      </c>
    </row>
    <row r="86" spans="1:6" ht="12.75">
      <c r="A86" s="545"/>
      <c r="B86" s="545"/>
      <c r="C86" s="545"/>
      <c r="D86" s="547">
        <v>0.1</v>
      </c>
      <c r="E86" s="537"/>
      <c r="F86" s="536">
        <f t="shared" si="10"/>
        <v>0</v>
      </c>
    </row>
    <row r="87" spans="1:6" ht="12.75">
      <c r="A87" s="545"/>
      <c r="B87" s="545"/>
      <c r="C87" s="545"/>
      <c r="D87" s="547">
        <v>0.1</v>
      </c>
      <c r="E87" s="537"/>
      <c r="F87" s="536">
        <f t="shared" si="10"/>
        <v>0</v>
      </c>
    </row>
    <row r="88" spans="1:6" ht="12.75">
      <c r="A88" s="545"/>
      <c r="B88" s="545"/>
      <c r="C88" s="545"/>
      <c r="D88" s="547">
        <v>0.1</v>
      </c>
      <c r="E88" s="537"/>
      <c r="F88" s="536">
        <f>MIN(B88*D88,C88)</f>
        <v>0</v>
      </c>
    </row>
    <row r="89" spans="1:6" ht="12.75">
      <c r="A89" s="533" t="s">
        <v>384</v>
      </c>
      <c r="B89" s="534"/>
      <c r="C89" s="536"/>
      <c r="D89" s="547"/>
      <c r="E89" s="536"/>
      <c r="F89" s="536"/>
    </row>
    <row r="90" spans="1:6" ht="12.75">
      <c r="A90" s="545"/>
      <c r="B90" s="545"/>
      <c r="C90" s="545"/>
      <c r="D90" s="547">
        <v>0.1</v>
      </c>
      <c r="E90" s="537"/>
      <c r="F90" s="536">
        <f aca="true" t="shared" si="11" ref="F90:F98">MIN(B90*D90,C90)</f>
        <v>0</v>
      </c>
    </row>
    <row r="91" spans="1:6" ht="12.75">
      <c r="A91" s="545"/>
      <c r="B91" s="545"/>
      <c r="C91" s="545"/>
      <c r="D91" s="547">
        <v>0.1</v>
      </c>
      <c r="E91" s="537"/>
      <c r="F91" s="536">
        <f t="shared" si="11"/>
        <v>0</v>
      </c>
    </row>
    <row r="92" spans="1:6" ht="12.75">
      <c r="A92" s="545"/>
      <c r="B92" s="545"/>
      <c r="C92" s="545"/>
      <c r="D92" s="547">
        <v>0.1</v>
      </c>
      <c r="E92" s="537"/>
      <c r="F92" s="536">
        <f t="shared" si="11"/>
        <v>0</v>
      </c>
    </row>
    <row r="93" spans="1:6" ht="12.75">
      <c r="A93" s="545"/>
      <c r="B93" s="545"/>
      <c r="C93" s="545"/>
      <c r="D93" s="547">
        <v>0.1</v>
      </c>
      <c r="E93" s="537"/>
      <c r="F93" s="536">
        <f t="shared" si="11"/>
        <v>0</v>
      </c>
    </row>
    <row r="94" spans="1:6" ht="12.75">
      <c r="A94" s="545"/>
      <c r="B94" s="545"/>
      <c r="C94" s="545"/>
      <c r="D94" s="547">
        <v>0.1</v>
      </c>
      <c r="E94" s="537"/>
      <c r="F94" s="536">
        <f t="shared" si="11"/>
        <v>0</v>
      </c>
    </row>
    <row r="95" spans="1:6" ht="12.75">
      <c r="A95" s="545"/>
      <c r="B95" s="545"/>
      <c r="C95" s="545"/>
      <c r="D95" s="547">
        <v>0.1</v>
      </c>
      <c r="E95" s="537"/>
      <c r="F95" s="536">
        <f t="shared" si="11"/>
        <v>0</v>
      </c>
    </row>
    <row r="96" spans="1:6" ht="12.75">
      <c r="A96" s="545"/>
      <c r="B96" s="545"/>
      <c r="C96" s="545"/>
      <c r="D96" s="547">
        <v>0.1</v>
      </c>
      <c r="E96" s="537"/>
      <c r="F96" s="536">
        <f t="shared" si="11"/>
        <v>0</v>
      </c>
    </row>
    <row r="97" spans="1:6" ht="12.75">
      <c r="A97" s="545"/>
      <c r="B97" s="545"/>
      <c r="C97" s="545"/>
      <c r="D97" s="547">
        <v>0.1</v>
      </c>
      <c r="E97" s="537"/>
      <c r="F97" s="536">
        <f t="shared" si="11"/>
        <v>0</v>
      </c>
    </row>
    <row r="98" spans="1:6" ht="12.75">
      <c r="A98" s="545"/>
      <c r="B98" s="545"/>
      <c r="C98" s="545"/>
      <c r="D98" s="547">
        <v>0.1</v>
      </c>
      <c r="E98" s="537"/>
      <c r="F98" s="536">
        <f t="shared" si="11"/>
        <v>0</v>
      </c>
    </row>
    <row r="99" spans="1:6" ht="12.75">
      <c r="A99" s="545"/>
      <c r="B99" s="545"/>
      <c r="C99" s="545"/>
      <c r="D99" s="547">
        <v>0.1</v>
      </c>
      <c r="E99" s="537"/>
      <c r="F99" s="536">
        <f>MIN(B99*D99,C99)</f>
        <v>0</v>
      </c>
    </row>
    <row r="102" spans="1:6" ht="12.75">
      <c r="A102" s="539" t="s">
        <v>389</v>
      </c>
      <c r="B102" s="540"/>
      <c r="C102" s="540"/>
      <c r="D102" s="540"/>
      <c r="E102" s="540"/>
      <c r="F102" s="539">
        <f>SUM(F57:F66)+SUM(F68:F77)+SUM(F79:F88)+SUM(F90:F99)</f>
        <v>0</v>
      </c>
    </row>
    <row r="105" ht="12.75">
      <c r="A105" s="523" t="s">
        <v>390</v>
      </c>
    </row>
    <row r="106" spans="2:6" ht="38.25">
      <c r="B106" s="531" t="s">
        <v>377</v>
      </c>
      <c r="C106" s="531" t="s">
        <v>378</v>
      </c>
      <c r="D106" s="531" t="s">
        <v>3</v>
      </c>
      <c r="E106" s="531" t="s">
        <v>380</v>
      </c>
      <c r="F106" s="531" t="s">
        <v>381</v>
      </c>
    </row>
    <row r="107" spans="1:6" ht="13.5" customHeight="1">
      <c r="A107" s="533" t="s">
        <v>415</v>
      </c>
      <c r="B107" s="534"/>
      <c r="C107" s="534"/>
      <c r="D107" s="547"/>
      <c r="E107" s="536"/>
      <c r="F107" s="536"/>
    </row>
    <row r="108" spans="1:6" ht="12.75">
      <c r="A108" s="545"/>
      <c r="B108" s="545"/>
      <c r="C108" s="537"/>
      <c r="D108" s="547">
        <v>0.18</v>
      </c>
      <c r="E108" s="545"/>
      <c r="F108" s="536">
        <f aca="true" t="shared" si="12" ref="F108:F116">MAX((B108*D108)-E108,0)</f>
        <v>0</v>
      </c>
    </row>
    <row r="109" spans="1:6" ht="12.75">
      <c r="A109" s="545"/>
      <c r="B109" s="545"/>
      <c r="C109" s="537"/>
      <c r="D109" s="547">
        <v>0.18</v>
      </c>
      <c r="E109" s="545"/>
      <c r="F109" s="536">
        <f t="shared" si="12"/>
        <v>0</v>
      </c>
    </row>
    <row r="110" spans="1:6" ht="12.75">
      <c r="A110" s="545"/>
      <c r="B110" s="545"/>
      <c r="C110" s="537"/>
      <c r="D110" s="547">
        <v>0.18</v>
      </c>
      <c r="E110" s="545"/>
      <c r="F110" s="536">
        <f t="shared" si="12"/>
        <v>0</v>
      </c>
    </row>
    <row r="111" spans="1:6" ht="12.75">
      <c r="A111" s="545"/>
      <c r="B111" s="545"/>
      <c r="C111" s="537"/>
      <c r="D111" s="547">
        <v>0.18</v>
      </c>
      <c r="E111" s="545"/>
      <c r="F111" s="536">
        <f t="shared" si="12"/>
        <v>0</v>
      </c>
    </row>
    <row r="112" spans="1:6" ht="12.75">
      <c r="A112" s="545"/>
      <c r="B112" s="545"/>
      <c r="C112" s="537"/>
      <c r="D112" s="547">
        <v>0.18</v>
      </c>
      <c r="E112" s="545"/>
      <c r="F112" s="536">
        <f t="shared" si="12"/>
        <v>0</v>
      </c>
    </row>
    <row r="113" spans="1:6" ht="12.75">
      <c r="A113" s="545"/>
      <c r="B113" s="545"/>
      <c r="C113" s="537"/>
      <c r="D113" s="547">
        <v>0.18</v>
      </c>
      <c r="E113" s="545"/>
      <c r="F113" s="536">
        <f t="shared" si="12"/>
        <v>0</v>
      </c>
    </row>
    <row r="114" spans="1:6" ht="12.75">
      <c r="A114" s="545"/>
      <c r="B114" s="545"/>
      <c r="C114" s="537"/>
      <c r="D114" s="547">
        <v>0.18</v>
      </c>
      <c r="E114" s="545"/>
      <c r="F114" s="536">
        <f t="shared" si="12"/>
        <v>0</v>
      </c>
    </row>
    <row r="115" spans="1:6" ht="12.75">
      <c r="A115" s="545"/>
      <c r="B115" s="545"/>
      <c r="C115" s="537"/>
      <c r="D115" s="547">
        <v>0.18</v>
      </c>
      <c r="E115" s="545"/>
      <c r="F115" s="536">
        <f t="shared" si="12"/>
        <v>0</v>
      </c>
    </row>
    <row r="116" spans="1:6" ht="12.75">
      <c r="A116" s="545"/>
      <c r="B116" s="545"/>
      <c r="C116" s="537"/>
      <c r="D116" s="547">
        <v>0.18</v>
      </c>
      <c r="E116" s="545"/>
      <c r="F116" s="536">
        <f t="shared" si="12"/>
        <v>0</v>
      </c>
    </row>
    <row r="117" spans="1:6" ht="12.75">
      <c r="A117" s="545"/>
      <c r="B117" s="545"/>
      <c r="C117" s="537"/>
      <c r="D117" s="547">
        <v>0.18</v>
      </c>
      <c r="E117" s="545"/>
      <c r="F117" s="536">
        <f>MAX((B117*D117)-E117,0)</f>
        <v>0</v>
      </c>
    </row>
    <row r="118" spans="1:6" ht="12.75">
      <c r="A118" s="533" t="s">
        <v>416</v>
      </c>
      <c r="B118" s="534"/>
      <c r="C118" s="536"/>
      <c r="D118" s="547"/>
      <c r="E118" s="536"/>
      <c r="F118" s="536"/>
    </row>
    <row r="119" spans="1:6" ht="12.75">
      <c r="A119" s="545"/>
      <c r="B119" s="545"/>
      <c r="C119" s="537"/>
      <c r="D119" s="547">
        <v>0.18</v>
      </c>
      <c r="E119" s="545"/>
      <c r="F119" s="536">
        <f aca="true" t="shared" si="13" ref="F119:F127">MAX((B119*D119)-E119,0)</f>
        <v>0</v>
      </c>
    </row>
    <row r="120" spans="1:6" ht="12.75">
      <c r="A120" s="545"/>
      <c r="B120" s="545"/>
      <c r="C120" s="537"/>
      <c r="D120" s="547">
        <v>0.18</v>
      </c>
      <c r="E120" s="545"/>
      <c r="F120" s="536">
        <f t="shared" si="13"/>
        <v>0</v>
      </c>
    </row>
    <row r="121" spans="1:6" ht="12.75">
      <c r="A121" s="545"/>
      <c r="B121" s="545"/>
      <c r="C121" s="537"/>
      <c r="D121" s="547">
        <v>0.18</v>
      </c>
      <c r="E121" s="545"/>
      <c r="F121" s="536">
        <f t="shared" si="13"/>
        <v>0</v>
      </c>
    </row>
    <row r="122" spans="1:6" ht="12.75">
      <c r="A122" s="545"/>
      <c r="B122" s="545"/>
      <c r="C122" s="537"/>
      <c r="D122" s="547">
        <v>0.18</v>
      </c>
      <c r="E122" s="545"/>
      <c r="F122" s="536">
        <f t="shared" si="13"/>
        <v>0</v>
      </c>
    </row>
    <row r="123" spans="1:6" ht="12.75">
      <c r="A123" s="545"/>
      <c r="B123" s="545"/>
      <c r="C123" s="537"/>
      <c r="D123" s="547">
        <v>0.18</v>
      </c>
      <c r="E123" s="545"/>
      <c r="F123" s="536">
        <f t="shared" si="13"/>
        <v>0</v>
      </c>
    </row>
    <row r="124" spans="1:6" ht="12.75">
      <c r="A124" s="545"/>
      <c r="B124" s="545"/>
      <c r="C124" s="537"/>
      <c r="D124" s="547">
        <v>0.18</v>
      </c>
      <c r="E124" s="545"/>
      <c r="F124" s="536">
        <f t="shared" si="13"/>
        <v>0</v>
      </c>
    </row>
    <row r="125" spans="1:6" ht="12.75">
      <c r="A125" s="545"/>
      <c r="B125" s="545"/>
      <c r="C125" s="537"/>
      <c r="D125" s="547">
        <v>0.18</v>
      </c>
      <c r="E125" s="545"/>
      <c r="F125" s="536">
        <f t="shared" si="13"/>
        <v>0</v>
      </c>
    </row>
    <row r="126" spans="1:6" ht="12.75">
      <c r="A126" s="545"/>
      <c r="B126" s="545"/>
      <c r="C126" s="537"/>
      <c r="D126" s="547">
        <v>0.18</v>
      </c>
      <c r="E126" s="545"/>
      <c r="F126" s="536">
        <f t="shared" si="13"/>
        <v>0</v>
      </c>
    </row>
    <row r="127" spans="1:6" ht="12.75">
      <c r="A127" s="545"/>
      <c r="B127" s="545"/>
      <c r="C127" s="537"/>
      <c r="D127" s="547">
        <v>0.18</v>
      </c>
      <c r="E127" s="545"/>
      <c r="F127" s="536">
        <f t="shared" si="13"/>
        <v>0</v>
      </c>
    </row>
    <row r="128" spans="1:6" ht="12.75">
      <c r="A128" s="545"/>
      <c r="B128" s="545"/>
      <c r="C128" s="537"/>
      <c r="D128" s="547">
        <v>0.18</v>
      </c>
      <c r="E128" s="545"/>
      <c r="F128" s="536">
        <f>MAX((B128*D128)-E128,0)</f>
        <v>0</v>
      </c>
    </row>
    <row r="129" spans="1:6" ht="12.75">
      <c r="A129" s="533" t="s">
        <v>382</v>
      </c>
      <c r="B129" s="534"/>
      <c r="C129" s="536"/>
      <c r="D129" s="547"/>
      <c r="E129" s="536"/>
      <c r="F129" s="536"/>
    </row>
    <row r="130" spans="1:6" ht="12.75">
      <c r="A130" s="545"/>
      <c r="B130" s="545"/>
      <c r="C130" s="545"/>
      <c r="D130" s="547">
        <v>0.18</v>
      </c>
      <c r="E130" s="537"/>
      <c r="F130" s="536">
        <f aca="true" t="shared" si="14" ref="F130:F138">MIN(B130*D130,C130)</f>
        <v>0</v>
      </c>
    </row>
    <row r="131" spans="1:6" ht="12.75">
      <c r="A131" s="545"/>
      <c r="B131" s="545"/>
      <c r="C131" s="545"/>
      <c r="D131" s="547">
        <v>0.18</v>
      </c>
      <c r="E131" s="537"/>
      <c r="F131" s="536">
        <f t="shared" si="14"/>
        <v>0</v>
      </c>
    </row>
    <row r="132" spans="1:6" ht="12.75">
      <c r="A132" s="545"/>
      <c r="B132" s="545"/>
      <c r="C132" s="545"/>
      <c r="D132" s="547">
        <v>0.18</v>
      </c>
      <c r="E132" s="537"/>
      <c r="F132" s="536">
        <f t="shared" si="14"/>
        <v>0</v>
      </c>
    </row>
    <row r="133" spans="1:6" ht="12.75">
      <c r="A133" s="545"/>
      <c r="B133" s="545"/>
      <c r="C133" s="545"/>
      <c r="D133" s="547">
        <v>0.18</v>
      </c>
      <c r="E133" s="537"/>
      <c r="F133" s="536">
        <f t="shared" si="14"/>
        <v>0</v>
      </c>
    </row>
    <row r="134" spans="1:6" ht="12.75">
      <c r="A134" s="545"/>
      <c r="B134" s="545"/>
      <c r="C134" s="545"/>
      <c r="D134" s="547">
        <v>0.18</v>
      </c>
      <c r="E134" s="537"/>
      <c r="F134" s="536">
        <f t="shared" si="14"/>
        <v>0</v>
      </c>
    </row>
    <row r="135" spans="1:6" ht="12.75">
      <c r="A135" s="545"/>
      <c r="B135" s="545"/>
      <c r="C135" s="545"/>
      <c r="D135" s="547">
        <v>0.18</v>
      </c>
      <c r="E135" s="537"/>
      <c r="F135" s="536">
        <f t="shared" si="14"/>
        <v>0</v>
      </c>
    </row>
    <row r="136" spans="1:6" ht="12.75">
      <c r="A136" s="545"/>
      <c r="B136" s="545"/>
      <c r="C136" s="545"/>
      <c r="D136" s="547">
        <v>0.18</v>
      </c>
      <c r="E136" s="537"/>
      <c r="F136" s="536">
        <f t="shared" si="14"/>
        <v>0</v>
      </c>
    </row>
    <row r="137" spans="1:6" ht="12.75">
      <c r="A137" s="545"/>
      <c r="B137" s="545"/>
      <c r="C137" s="545"/>
      <c r="D137" s="547">
        <v>0.18</v>
      </c>
      <c r="E137" s="537"/>
      <c r="F137" s="536">
        <f t="shared" si="14"/>
        <v>0</v>
      </c>
    </row>
    <row r="138" spans="1:6" ht="12.75">
      <c r="A138" s="545"/>
      <c r="B138" s="545"/>
      <c r="C138" s="545"/>
      <c r="D138" s="547">
        <v>0.18</v>
      </c>
      <c r="E138" s="537"/>
      <c r="F138" s="536">
        <f t="shared" si="14"/>
        <v>0</v>
      </c>
    </row>
    <row r="139" spans="1:6" ht="12.75">
      <c r="A139" s="545"/>
      <c r="B139" s="545"/>
      <c r="C139" s="545"/>
      <c r="D139" s="547">
        <v>0.18</v>
      </c>
      <c r="E139" s="537"/>
      <c r="F139" s="536">
        <f>MIN(B139*D139,C139)</f>
        <v>0</v>
      </c>
    </row>
    <row r="140" spans="1:6" ht="12.75">
      <c r="A140" s="533" t="s">
        <v>383</v>
      </c>
      <c r="B140" s="534"/>
      <c r="C140" s="536"/>
      <c r="D140" s="547"/>
      <c r="E140" s="536"/>
      <c r="F140" s="536"/>
    </row>
    <row r="141" spans="1:6" ht="12.75">
      <c r="A141" s="545"/>
      <c r="B141" s="545"/>
      <c r="C141" s="545"/>
      <c r="D141" s="547">
        <v>0.18</v>
      </c>
      <c r="E141" s="537"/>
      <c r="F141" s="536">
        <f aca="true" t="shared" si="15" ref="F141:F149">MIN(B141*D141,C141)</f>
        <v>0</v>
      </c>
    </row>
    <row r="142" spans="1:6" ht="12.75">
      <c r="A142" s="545"/>
      <c r="B142" s="545"/>
      <c r="C142" s="545"/>
      <c r="D142" s="547">
        <v>0.18</v>
      </c>
      <c r="E142" s="537"/>
      <c r="F142" s="536">
        <f t="shared" si="15"/>
        <v>0</v>
      </c>
    </row>
    <row r="143" spans="1:6" ht="12.75">
      <c r="A143" s="545"/>
      <c r="B143" s="545"/>
      <c r="C143" s="545"/>
      <c r="D143" s="547">
        <v>0.18</v>
      </c>
      <c r="E143" s="537"/>
      <c r="F143" s="536">
        <f t="shared" si="15"/>
        <v>0</v>
      </c>
    </row>
    <row r="144" spans="1:6" ht="12.75">
      <c r="A144" s="545"/>
      <c r="B144" s="545"/>
      <c r="C144" s="545"/>
      <c r="D144" s="547">
        <v>0.18</v>
      </c>
      <c r="E144" s="537"/>
      <c r="F144" s="536">
        <f t="shared" si="15"/>
        <v>0</v>
      </c>
    </row>
    <row r="145" spans="1:6" ht="12.75">
      <c r="A145" s="545"/>
      <c r="B145" s="545"/>
      <c r="C145" s="545"/>
      <c r="D145" s="547">
        <v>0.18</v>
      </c>
      <c r="E145" s="537"/>
      <c r="F145" s="536">
        <f t="shared" si="15"/>
        <v>0</v>
      </c>
    </row>
    <row r="146" spans="1:6" ht="12.75">
      <c r="A146" s="545"/>
      <c r="B146" s="545"/>
      <c r="C146" s="545"/>
      <c r="D146" s="547">
        <v>0.18</v>
      </c>
      <c r="E146" s="537"/>
      <c r="F146" s="536">
        <f t="shared" si="15"/>
        <v>0</v>
      </c>
    </row>
    <row r="147" spans="1:6" ht="12.75">
      <c r="A147" s="545"/>
      <c r="B147" s="545"/>
      <c r="C147" s="545"/>
      <c r="D147" s="547">
        <v>0.18</v>
      </c>
      <c r="E147" s="537"/>
      <c r="F147" s="536">
        <f t="shared" si="15"/>
        <v>0</v>
      </c>
    </row>
    <row r="148" spans="1:6" ht="12.75">
      <c r="A148" s="545"/>
      <c r="B148" s="545"/>
      <c r="C148" s="545"/>
      <c r="D148" s="547">
        <v>0.18</v>
      </c>
      <c r="E148" s="537"/>
      <c r="F148" s="536">
        <f t="shared" si="15"/>
        <v>0</v>
      </c>
    </row>
    <row r="149" spans="1:6" ht="12.75">
      <c r="A149" s="545"/>
      <c r="B149" s="545"/>
      <c r="C149" s="545"/>
      <c r="D149" s="547">
        <v>0.18</v>
      </c>
      <c r="E149" s="537"/>
      <c r="F149" s="536">
        <f t="shared" si="15"/>
        <v>0</v>
      </c>
    </row>
    <row r="150" spans="1:6" ht="12.75">
      <c r="A150" s="545"/>
      <c r="B150" s="545"/>
      <c r="C150" s="545"/>
      <c r="D150" s="547">
        <v>0.18</v>
      </c>
      <c r="E150" s="537"/>
      <c r="F150" s="536">
        <f>MIN(B150*D150,C150)</f>
        <v>0</v>
      </c>
    </row>
    <row r="153" spans="1:6" ht="12.75">
      <c r="A153" s="539" t="s">
        <v>391</v>
      </c>
      <c r="B153" s="540"/>
      <c r="C153" s="540"/>
      <c r="D153" s="540"/>
      <c r="E153" s="540"/>
      <c r="F153" s="539">
        <f>SUM(F108:F117)+SUM(F119:F128)+SUM(F130:F139)+SUM(F141:F150)</f>
        <v>0</v>
      </c>
    </row>
  </sheetData>
  <sheetProtection password="FE99" sheet="1" selectLockedCells="1"/>
  <printOptions/>
  <pageMargins left="0.75" right="0.75" top="1" bottom="1" header="0.5" footer="0.5"/>
  <pageSetup fitToHeight="2" fitToWidth="1" horizontalDpi="600" verticalDpi="600" orientation="portrait" paperSize="5" scale="76" r:id="rId1"/>
  <headerFooter alignWithMargins="0">
    <oddFooter>&amp;L&amp;"Times New Roman,Regular"&amp;11&amp;D&amp;C&amp;"Times New Roman,Regular"&amp;11&amp;P of &amp;N&amp;R&amp;"Times New Roman,Regular"&amp;11CB102 - MRA11</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V55"/>
  <sheetViews>
    <sheetView showGridLines="0" zoomScale="80" zoomScaleNormal="80" zoomScalePageLayoutView="0" workbookViewId="0" topLeftCell="A13">
      <selection activeCell="C46" sqref="C46"/>
    </sheetView>
  </sheetViews>
  <sheetFormatPr defaultColWidth="7.99609375" defaultRowHeight="15"/>
  <cols>
    <col min="1" max="1" width="2.3359375" style="549" customWidth="1"/>
    <col min="2" max="2" width="5.10546875" style="549" customWidth="1"/>
    <col min="3" max="3" width="33.21484375" style="549" customWidth="1"/>
    <col min="4" max="4" width="23.99609375" style="549" customWidth="1"/>
    <col min="5" max="5" width="13.21484375" style="549" customWidth="1"/>
    <col min="6" max="6" width="12.21484375" style="549" customWidth="1"/>
    <col min="7" max="7" width="3.99609375" style="549" customWidth="1"/>
    <col min="8" max="16384" width="7.99609375" style="549" customWidth="1"/>
  </cols>
  <sheetData>
    <row r="1" spans="1:6" ht="15">
      <c r="A1" s="548"/>
      <c r="B1" s="548"/>
      <c r="C1" s="548"/>
      <c r="D1" s="548"/>
      <c r="F1" s="550"/>
    </row>
    <row r="2" spans="1:6" ht="18.75">
      <c r="A2" s="752" t="s">
        <v>233</v>
      </c>
      <c r="B2" s="752"/>
      <c r="C2" s="752"/>
      <c r="D2" s="752"/>
      <c r="E2" s="752"/>
      <c r="F2" s="752"/>
    </row>
    <row r="3" spans="1:6" ht="18.75">
      <c r="A3" s="752" t="s">
        <v>370</v>
      </c>
      <c r="B3" s="752"/>
      <c r="C3" s="752"/>
      <c r="D3" s="752"/>
      <c r="E3" s="752"/>
      <c r="F3" s="752"/>
    </row>
    <row r="4" spans="1:8" ht="14.25">
      <c r="A4" s="753" t="s">
        <v>318</v>
      </c>
      <c r="B4" s="753"/>
      <c r="C4" s="753"/>
      <c r="D4" s="753"/>
      <c r="E4" s="753"/>
      <c r="F4" s="753"/>
      <c r="H4" s="552"/>
    </row>
    <row r="5" spans="1:5" ht="14.25">
      <c r="A5" s="551"/>
      <c r="B5" s="553"/>
      <c r="C5" s="553"/>
      <c r="D5" s="553"/>
      <c r="E5" s="553"/>
    </row>
    <row r="6" spans="2:5" ht="15.75">
      <c r="B6" s="554"/>
      <c r="C6" s="550" t="s">
        <v>235</v>
      </c>
      <c r="D6" s="598">
        <f>'IRR-SPEC'!C1</f>
        <v>0</v>
      </c>
      <c r="E6" s="555"/>
    </row>
    <row r="7" spans="2:5" ht="15.75">
      <c r="B7" s="556"/>
      <c r="C7" s="557" t="s">
        <v>236</v>
      </c>
      <c r="D7" s="558">
        <f>'IRR-SPEC'!F1</f>
        <v>0</v>
      </c>
      <c r="E7" s="556"/>
    </row>
    <row r="8" spans="1:6" ht="13.5" customHeight="1">
      <c r="A8" s="297"/>
      <c r="B8" s="231"/>
      <c r="C8" s="559"/>
      <c r="D8" s="308"/>
      <c r="E8" s="308"/>
      <c r="F8" s="308"/>
    </row>
    <row r="9" spans="1:7" ht="15.75">
      <c r="A9" s="560"/>
      <c r="B9" s="561"/>
      <c r="C9" s="561"/>
      <c r="D9" s="561"/>
      <c r="E9" s="561"/>
      <c r="F9" s="562"/>
      <c r="G9" s="563"/>
    </row>
    <row r="10" spans="1:7" s="570" customFormat="1" ht="19.5" customHeight="1">
      <c r="A10" s="564"/>
      <c r="B10" s="565" t="s">
        <v>281</v>
      </c>
      <c r="C10" s="610" t="s">
        <v>460</v>
      </c>
      <c r="D10" s="617" t="s">
        <v>319</v>
      </c>
      <c r="E10" s="618"/>
      <c r="F10" s="619">
        <f>'CB100B'!F56</f>
        <v>0</v>
      </c>
      <c r="G10" s="563"/>
    </row>
    <row r="11" spans="1:7" s="570" customFormat="1" ht="19.5" customHeight="1">
      <c r="A11" s="564"/>
      <c r="B11" s="557" t="s">
        <v>455</v>
      </c>
      <c r="C11" s="611" t="s">
        <v>456</v>
      </c>
      <c r="D11" s="620" t="s">
        <v>457</v>
      </c>
      <c r="E11" s="621">
        <f>'CB100B'!F21</f>
        <v>0</v>
      </c>
      <c r="F11" s="622"/>
      <c r="G11" s="563"/>
    </row>
    <row r="12" spans="1:7" s="570" customFormat="1" ht="19.5" customHeight="1">
      <c r="A12" s="564"/>
      <c r="B12" s="557"/>
      <c r="C12" s="610"/>
      <c r="D12" s="609"/>
      <c r="E12" s="615"/>
      <c r="F12" s="572"/>
      <c r="G12" s="563"/>
    </row>
    <row r="13" spans="1:7" s="570" customFormat="1" ht="39" customHeight="1">
      <c r="A13" s="564"/>
      <c r="B13" s="565" t="s">
        <v>304</v>
      </c>
      <c r="C13" s="614" t="s">
        <v>369</v>
      </c>
      <c r="D13" s="574" t="s">
        <v>320</v>
      </c>
      <c r="E13" s="575">
        <f>'CB100B'!D223</f>
        <v>0</v>
      </c>
      <c r="F13" s="572"/>
      <c r="G13" s="569"/>
    </row>
    <row r="14" spans="1:7" s="570" customFormat="1" ht="15.75">
      <c r="A14" s="564"/>
      <c r="B14" s="571"/>
      <c r="C14" s="571"/>
      <c r="D14" s="571"/>
      <c r="E14" s="571"/>
      <c r="F14" s="572"/>
      <c r="G14" s="569"/>
    </row>
    <row r="15" spans="1:7" s="570" customFormat="1" ht="15.75">
      <c r="A15" s="564"/>
      <c r="B15" s="565" t="s">
        <v>321</v>
      </c>
      <c r="C15" s="610" t="s">
        <v>322</v>
      </c>
      <c r="D15" s="574" t="s">
        <v>363</v>
      </c>
      <c r="E15" s="567"/>
      <c r="F15" s="568">
        <f>+E13*0.08</f>
        <v>0</v>
      </c>
      <c r="G15" s="569"/>
    </row>
    <row r="16" spans="1:7" s="570" customFormat="1" ht="15.75">
      <c r="A16" s="564"/>
      <c r="B16" s="571"/>
      <c r="C16" s="571"/>
      <c r="D16" s="571"/>
      <c r="E16" s="571"/>
      <c r="F16" s="572"/>
      <c r="G16" s="569"/>
    </row>
    <row r="17" spans="1:7" s="570" customFormat="1" ht="15.75">
      <c r="A17" s="564"/>
      <c r="B17" s="565" t="s">
        <v>323</v>
      </c>
      <c r="C17" s="610" t="s">
        <v>324</v>
      </c>
      <c r="D17" s="574" t="s">
        <v>325</v>
      </c>
      <c r="E17" s="567"/>
      <c r="F17" s="568">
        <f>+F10-F15</f>
        <v>0</v>
      </c>
      <c r="G17" s="569"/>
    </row>
    <row r="18" spans="1:7" s="570" customFormat="1" ht="15.75">
      <c r="A18" s="564"/>
      <c r="B18" s="571"/>
      <c r="C18" s="571"/>
      <c r="D18" s="571"/>
      <c r="E18" s="571"/>
      <c r="F18" s="572"/>
      <c r="G18" s="569"/>
    </row>
    <row r="19" spans="1:7" s="570" customFormat="1" ht="21.75" customHeight="1">
      <c r="A19" s="564"/>
      <c r="B19" s="565" t="s">
        <v>326</v>
      </c>
      <c r="C19" s="610" t="s">
        <v>327</v>
      </c>
      <c r="D19" s="576"/>
      <c r="E19" s="575">
        <f>POSITION!E39</f>
        <v>0</v>
      </c>
      <c r="F19" s="572"/>
      <c r="G19" s="569"/>
    </row>
    <row r="20" spans="1:7" s="570" customFormat="1" ht="15.75">
      <c r="A20" s="564"/>
      <c r="B20" s="571"/>
      <c r="C20" s="571"/>
      <c r="D20" s="571"/>
      <c r="E20" s="571"/>
      <c r="F20" s="572"/>
      <c r="G20" s="569"/>
    </row>
    <row r="21" spans="1:7" s="570" customFormat="1" ht="31.5">
      <c r="A21" s="564"/>
      <c r="B21" s="565" t="s">
        <v>328</v>
      </c>
      <c r="C21" s="614" t="s">
        <v>329</v>
      </c>
      <c r="D21" s="566" t="s">
        <v>449</v>
      </c>
      <c r="E21" s="571"/>
      <c r="F21" s="577">
        <f>+E19*0.1+' Equity Forex Commodity Options'!F102</f>
        <v>0</v>
      </c>
      <c r="G21" s="569"/>
    </row>
    <row r="22" spans="1:7" s="570" customFormat="1" ht="15.75">
      <c r="A22" s="564"/>
      <c r="B22" s="565"/>
      <c r="C22" s="573"/>
      <c r="D22" s="574"/>
      <c r="E22" s="571"/>
      <c r="F22" s="578"/>
      <c r="G22" s="569"/>
    </row>
    <row r="23" spans="1:7" s="570" customFormat="1" ht="31.5">
      <c r="A23" s="564"/>
      <c r="B23" s="565" t="s">
        <v>330</v>
      </c>
      <c r="C23" s="614" t="s">
        <v>461</v>
      </c>
      <c r="D23" s="574" t="s">
        <v>364</v>
      </c>
      <c r="E23" s="571"/>
      <c r="F23" s="577">
        <f>'IRR-SPEC'!E16</f>
        <v>0</v>
      </c>
      <c r="G23" s="569"/>
    </row>
    <row r="24" spans="1:7" s="570" customFormat="1" ht="15.75">
      <c r="A24" s="564"/>
      <c r="B24" s="565"/>
      <c r="C24" s="573"/>
      <c r="D24" s="574"/>
      <c r="E24" s="571"/>
      <c r="F24" s="578"/>
      <c r="G24" s="569"/>
    </row>
    <row r="25" spans="1:22" s="570" customFormat="1" ht="31.5">
      <c r="A25" s="564"/>
      <c r="B25" s="565" t="s">
        <v>359</v>
      </c>
      <c r="C25" s="614" t="s">
        <v>462</v>
      </c>
      <c r="D25" s="574" t="s">
        <v>437</v>
      </c>
      <c r="E25" s="571"/>
      <c r="F25" s="577">
        <f>'Equity &amp; Commodity'!H12</f>
        <v>0</v>
      </c>
      <c r="G25" s="569"/>
      <c r="V25" s="610"/>
    </row>
    <row r="26" spans="1:7" s="570" customFormat="1" ht="15.75">
      <c r="A26" s="564"/>
      <c r="B26" s="565"/>
      <c r="C26" s="573"/>
      <c r="D26" s="574"/>
      <c r="E26" s="571"/>
      <c r="F26" s="578"/>
      <c r="G26" s="569"/>
    </row>
    <row r="27" spans="1:7" s="570" customFormat="1" ht="31.5">
      <c r="A27" s="564"/>
      <c r="B27" s="565" t="s">
        <v>360</v>
      </c>
      <c r="C27" s="614" t="s">
        <v>463</v>
      </c>
      <c r="D27" s="574" t="s">
        <v>438</v>
      </c>
      <c r="E27" s="571"/>
      <c r="F27" s="577">
        <f>'Equity &amp; Commodity'!H26</f>
        <v>0</v>
      </c>
      <c r="G27" s="569"/>
    </row>
    <row r="28" spans="1:7" s="570" customFormat="1" ht="15.75">
      <c r="A28" s="564"/>
      <c r="B28" s="565"/>
      <c r="C28" s="573"/>
      <c r="D28" s="574"/>
      <c r="E28" s="571"/>
      <c r="F28" s="612"/>
      <c r="G28" s="569"/>
    </row>
    <row r="29" spans="1:7" s="570" customFormat="1" ht="31.5">
      <c r="A29" s="564"/>
      <c r="B29" s="565" t="s">
        <v>361</v>
      </c>
      <c r="C29" s="614" t="s">
        <v>464</v>
      </c>
      <c r="D29" s="574" t="s">
        <v>365</v>
      </c>
      <c r="E29" s="571"/>
      <c r="F29" s="577">
        <f>F21+F23+F25+F27</f>
        <v>0</v>
      </c>
      <c r="G29" s="569"/>
    </row>
    <row r="30" spans="1:7" s="570" customFormat="1" ht="15.75">
      <c r="A30" s="564"/>
      <c r="B30" s="565"/>
      <c r="C30" s="573"/>
      <c r="E30" s="571"/>
      <c r="F30" s="612"/>
      <c r="G30" s="569"/>
    </row>
    <row r="31" spans="1:7" s="570" customFormat="1" ht="15.75">
      <c r="A31" s="564"/>
      <c r="B31" s="571"/>
      <c r="C31" s="571"/>
      <c r="D31" s="571"/>
      <c r="E31" s="571"/>
      <c r="F31" s="572"/>
      <c r="G31" s="569"/>
    </row>
    <row r="32" spans="1:7" s="570" customFormat="1" ht="15.75">
      <c r="A32" s="564"/>
      <c r="B32" s="565" t="s">
        <v>366</v>
      </c>
      <c r="C32" s="610" t="s">
        <v>331</v>
      </c>
      <c r="D32" s="566" t="s">
        <v>362</v>
      </c>
      <c r="E32" s="571"/>
      <c r="F32" s="577">
        <f>F17-F29</f>
        <v>0</v>
      </c>
      <c r="G32" s="569"/>
    </row>
    <row r="33" spans="1:7" ht="15.75">
      <c r="A33" s="579"/>
      <c r="B33" s="580"/>
      <c r="C33" s="580"/>
      <c r="D33" s="580"/>
      <c r="E33" s="580"/>
      <c r="F33" s="581"/>
      <c r="G33" s="563"/>
    </row>
    <row r="34" spans="1:7" ht="31.5">
      <c r="A34" s="579"/>
      <c r="B34" s="565" t="s">
        <v>367</v>
      </c>
      <c r="C34" s="616" t="s">
        <v>458</v>
      </c>
      <c r="D34" s="582" t="s">
        <v>368</v>
      </c>
      <c r="E34" s="580"/>
      <c r="F34" s="608">
        <f>IF(ISERROR(F10/($E$13+(12.5*$F$29))),0,$F$10/($E$13+(12.5*$F$29)))</f>
        <v>0</v>
      </c>
      <c r="G34" s="563"/>
    </row>
    <row r="35" spans="1:7" ht="31.5">
      <c r="A35" s="579"/>
      <c r="B35" s="565" t="s">
        <v>466</v>
      </c>
      <c r="C35" s="614" t="s">
        <v>459</v>
      </c>
      <c r="D35" s="613" t="s">
        <v>465</v>
      </c>
      <c r="E35" s="580"/>
      <c r="F35" s="608">
        <f>IF(ISERROR(E11/($E$13+(12.5*$F$29))),0,E11/($E$13+(12.5*$F$29)))</f>
        <v>0</v>
      </c>
      <c r="G35" s="563"/>
    </row>
    <row r="36" spans="1:7" ht="15.75">
      <c r="A36" s="579"/>
      <c r="B36" s="580"/>
      <c r="C36" s="580"/>
      <c r="D36" s="580"/>
      <c r="E36" s="580"/>
      <c r="F36" s="581"/>
      <c r="G36" s="563"/>
    </row>
    <row r="37" spans="1:7" ht="15.75">
      <c r="A37" s="579"/>
      <c r="B37" s="580"/>
      <c r="C37" s="580"/>
      <c r="D37" s="580"/>
      <c r="E37" s="580"/>
      <c r="F37" s="581"/>
      <c r="G37" s="563"/>
    </row>
    <row r="38" spans="1:9" ht="15.75">
      <c r="A38" s="583"/>
      <c r="B38" s="584"/>
      <c r="C38" s="584"/>
      <c r="D38" s="584"/>
      <c r="E38" s="584"/>
      <c r="F38" s="585"/>
      <c r="G38" s="563"/>
      <c r="I38" s="549" t="s">
        <v>133</v>
      </c>
    </row>
    <row r="39" spans="1:7" ht="12" customHeight="1">
      <c r="A39" s="303"/>
      <c r="B39" s="580"/>
      <c r="C39" s="580"/>
      <c r="D39" s="580"/>
      <c r="E39" s="580"/>
      <c r="F39" s="580"/>
      <c r="G39" s="563"/>
    </row>
    <row r="40" spans="1:7" ht="12" customHeight="1">
      <c r="A40" s="303"/>
      <c r="B40" s="580"/>
      <c r="D40" s="586"/>
      <c r="E40" s="580"/>
      <c r="F40" s="580"/>
      <c r="G40" s="563"/>
    </row>
    <row r="41" spans="1:7" ht="15.75">
      <c r="A41" s="303"/>
      <c r="B41" s="580"/>
      <c r="C41" s="586"/>
      <c r="D41" s="586"/>
      <c r="E41" s="580"/>
      <c r="F41" s="580"/>
      <c r="G41" s="563"/>
    </row>
    <row r="42" spans="1:7" ht="15.75">
      <c r="A42" s="586" t="s">
        <v>332</v>
      </c>
      <c r="B42" s="580"/>
      <c r="D42" s="580"/>
      <c r="E42" s="580"/>
      <c r="F42" s="580"/>
      <c r="G42" s="563"/>
    </row>
    <row r="43" spans="1:7" ht="15.75">
      <c r="A43" s="303"/>
      <c r="B43" s="580"/>
      <c r="C43" s="580"/>
      <c r="D43" s="580"/>
      <c r="E43" s="580"/>
      <c r="F43" s="580"/>
      <c r="G43" s="563"/>
    </row>
    <row r="44" spans="1:6" ht="15.75">
      <c r="A44" s="297"/>
      <c r="B44" s="587"/>
      <c r="C44" s="587"/>
      <c r="D44" s="587"/>
      <c r="E44" s="587"/>
      <c r="F44" s="587"/>
    </row>
    <row r="45" spans="1:6" ht="15.75">
      <c r="A45" s="297"/>
      <c r="B45" s="587"/>
      <c r="C45" s="587"/>
      <c r="D45" s="587"/>
      <c r="E45" s="587"/>
      <c r="F45" s="587"/>
    </row>
    <row r="46" spans="1:6" ht="15" customHeight="1">
      <c r="A46" s="297"/>
      <c r="B46" s="587"/>
      <c r="C46" s="98"/>
      <c r="D46" s="587"/>
      <c r="E46" s="99" t="s">
        <v>333</v>
      </c>
      <c r="F46" s="587"/>
    </row>
    <row r="47" spans="1:6" ht="15.75">
      <c r="A47" s="297"/>
      <c r="B47" s="587"/>
      <c r="C47" s="588" t="s">
        <v>334</v>
      </c>
      <c r="D47" s="587"/>
      <c r="E47" s="565" t="s">
        <v>335</v>
      </c>
      <c r="F47" s="587"/>
    </row>
    <row r="48" spans="1:6" ht="12.75" customHeight="1">
      <c r="A48" s="297"/>
      <c r="B48" s="587"/>
      <c r="C48" s="588" t="s">
        <v>336</v>
      </c>
      <c r="D48" s="587"/>
      <c r="E48" s="587"/>
      <c r="F48" s="587"/>
    </row>
    <row r="49" spans="1:6" ht="11.25" customHeight="1">
      <c r="A49" s="297"/>
      <c r="B49" s="297"/>
      <c r="C49" s="297"/>
      <c r="D49" s="297"/>
      <c r="E49" s="297"/>
      <c r="F49" s="297"/>
    </row>
    <row r="50" spans="1:6" ht="12.75">
      <c r="A50" s="297"/>
      <c r="B50" s="589"/>
      <c r="C50" s="297"/>
      <c r="D50" s="297"/>
      <c r="E50" s="297"/>
      <c r="F50" s="297"/>
    </row>
    <row r="51" spans="1:6" ht="15.75">
      <c r="A51" s="297"/>
      <c r="B51" s="589"/>
      <c r="C51" s="100"/>
      <c r="D51" s="297"/>
      <c r="E51" s="101"/>
      <c r="F51" s="297"/>
    </row>
    <row r="52" spans="1:6" ht="15.75">
      <c r="A52" s="297"/>
      <c r="B52" s="297"/>
      <c r="C52" s="588" t="s">
        <v>337</v>
      </c>
      <c r="D52" s="297"/>
      <c r="E52" s="588" t="s">
        <v>338</v>
      </c>
      <c r="F52" s="297"/>
    </row>
    <row r="53" spans="1:5" ht="15.75">
      <c r="A53" s="590"/>
      <c r="B53" s="590"/>
      <c r="C53" s="588" t="s">
        <v>339</v>
      </c>
      <c r="D53" s="590"/>
      <c r="E53" s="590"/>
    </row>
    <row r="54" spans="1:6" ht="12.75">
      <c r="A54" s="590"/>
      <c r="B54" s="590"/>
      <c r="C54" s="590"/>
      <c r="D54" s="590"/>
      <c r="E54" s="590"/>
      <c r="F54" s="591"/>
    </row>
    <row r="55" spans="1:5" ht="12.75">
      <c r="A55" s="590"/>
      <c r="B55" s="590"/>
      <c r="C55" s="590"/>
      <c r="D55" s="590"/>
      <c r="E55" s="590"/>
    </row>
  </sheetData>
  <sheetProtection password="FE99" sheet="1" selectLockedCells="1"/>
  <mergeCells count="3">
    <mergeCell ref="A2:F2"/>
    <mergeCell ref="A3:F3"/>
    <mergeCell ref="A4:F4"/>
  </mergeCells>
  <conditionalFormatting sqref="F32 F34:F35">
    <cfRule type="cellIs" priority="1" dxfId="4" operator="lessThan" stopIfTrue="1">
      <formula>0</formula>
    </cfRule>
  </conditionalFormatting>
  <printOptions horizontalCentered="1" verticalCentered="1"/>
  <pageMargins left="0.75" right="0.75" top="1" bottom="1" header="0.5" footer="0.5"/>
  <pageSetup fitToHeight="1" fitToWidth="1" horizontalDpi="600" verticalDpi="600" orientation="portrait" paperSize="9" scale="74" r:id="rId1"/>
  <headerFooter alignWithMargins="0">
    <oddFooter>&amp;L&amp;"Times New Roman,Regular"&amp;11&amp;D&amp;C&amp;"Times New Roman,Regular"&amp;11&amp;P of &amp;N&amp;R&amp;"Times New Roman,Regular"&amp;11CAR</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3:D25"/>
  <sheetViews>
    <sheetView zoomScalePageLayoutView="0" workbookViewId="0" topLeftCell="A2">
      <selection activeCell="C5" sqref="C5:C6"/>
    </sheetView>
  </sheetViews>
  <sheetFormatPr defaultColWidth="7.99609375" defaultRowHeight="15"/>
  <cols>
    <col min="1" max="1" width="7.99609375" style="39" customWidth="1"/>
    <col min="2" max="2" width="15.10546875" style="39" customWidth="1"/>
    <col min="3" max="3" width="29.4453125" style="39" customWidth="1"/>
    <col min="4" max="16384" width="7.99609375" style="39" customWidth="1"/>
  </cols>
  <sheetData>
    <row r="3" spans="2:3" ht="18" customHeight="1">
      <c r="B3" s="757" t="s">
        <v>340</v>
      </c>
      <c r="C3" s="758"/>
    </row>
    <row r="4" ht="18" customHeight="1">
      <c r="B4" s="102"/>
    </row>
    <row r="5" spans="2:3" ht="18" customHeight="1">
      <c r="B5" s="754" t="s">
        <v>341</v>
      </c>
      <c r="C5" s="754" t="s">
        <v>342</v>
      </c>
    </row>
    <row r="6" spans="2:3" ht="18" customHeight="1">
      <c r="B6" s="755"/>
      <c r="C6" s="756"/>
    </row>
    <row r="7" spans="2:3" ht="18" customHeight="1">
      <c r="B7" s="103" t="s">
        <v>240</v>
      </c>
      <c r="C7" s="104" t="s">
        <v>343</v>
      </c>
    </row>
    <row r="8" spans="2:4" ht="18" customHeight="1">
      <c r="B8" s="103" t="s">
        <v>241</v>
      </c>
      <c r="C8" s="104" t="s">
        <v>344</v>
      </c>
      <c r="D8" s="105"/>
    </row>
    <row r="9" spans="2:3" ht="18" customHeight="1">
      <c r="B9" s="103" t="s">
        <v>242</v>
      </c>
      <c r="C9" s="104" t="s">
        <v>345</v>
      </c>
    </row>
    <row r="10" spans="2:3" ht="18" customHeight="1">
      <c r="B10" s="103" t="s">
        <v>243</v>
      </c>
      <c r="C10" s="104" t="s">
        <v>346</v>
      </c>
    </row>
    <row r="11" spans="2:3" ht="18" customHeight="1">
      <c r="B11" s="103" t="s">
        <v>244</v>
      </c>
      <c r="C11" s="104" t="s">
        <v>347</v>
      </c>
    </row>
    <row r="12" spans="2:3" ht="18" customHeight="1">
      <c r="B12" s="103" t="s">
        <v>245</v>
      </c>
      <c r="C12" s="104" t="s">
        <v>348</v>
      </c>
    </row>
    <row r="13" spans="2:3" ht="18" customHeight="1">
      <c r="B13" s="103" t="s">
        <v>246</v>
      </c>
      <c r="C13" s="104" t="s">
        <v>349</v>
      </c>
    </row>
    <row r="14" spans="2:3" ht="18" customHeight="1">
      <c r="B14" s="103" t="s">
        <v>247</v>
      </c>
      <c r="C14" s="104" t="s">
        <v>350</v>
      </c>
    </row>
    <row r="15" spans="2:3" ht="18" customHeight="1">
      <c r="B15" s="103" t="s">
        <v>248</v>
      </c>
      <c r="C15" s="104" t="s">
        <v>351</v>
      </c>
    </row>
    <row r="16" spans="2:3" ht="18" customHeight="1">
      <c r="B16" s="103" t="s">
        <v>249</v>
      </c>
      <c r="C16" s="104" t="s">
        <v>352</v>
      </c>
    </row>
    <row r="17" spans="2:3" ht="18" customHeight="1">
      <c r="B17" s="103" t="s">
        <v>250</v>
      </c>
      <c r="C17" s="104" t="s">
        <v>353</v>
      </c>
    </row>
    <row r="18" spans="2:3" ht="18" customHeight="1">
      <c r="B18" s="103" t="s">
        <v>251</v>
      </c>
      <c r="C18" s="104" t="s">
        <v>354</v>
      </c>
    </row>
    <row r="19" spans="2:3" ht="18" customHeight="1">
      <c r="B19" s="103" t="s">
        <v>252</v>
      </c>
      <c r="C19" s="104" t="s">
        <v>355</v>
      </c>
    </row>
    <row r="20" spans="2:3" ht="18" customHeight="1">
      <c r="B20" s="106"/>
      <c r="C20" s="107"/>
    </row>
    <row r="21" ht="18" customHeight="1"/>
    <row r="22" ht="18" customHeight="1"/>
    <row r="23" ht="18" customHeight="1"/>
    <row r="24" ht="15" customHeight="1">
      <c r="B24" s="108" t="s">
        <v>356</v>
      </c>
    </row>
    <row r="25" ht="15" customHeight="1">
      <c r="B25" s="108" t="s">
        <v>445</v>
      </c>
    </row>
    <row r="26" ht="15" customHeight="1"/>
    <row r="27" ht="15" customHeight="1"/>
    <row r="28" ht="15" customHeight="1"/>
  </sheetData>
  <sheetProtection password="FE99" sheet="1" selectLockedCells="1"/>
  <mergeCells count="3">
    <mergeCell ref="B5:B6"/>
    <mergeCell ref="C5:C6"/>
    <mergeCell ref="B3:C3"/>
  </mergeCells>
  <printOptions verticalCentered="1"/>
  <pageMargins left="0.75" right="0.75" top="1" bottom="1" header="0.5" footer="0.5"/>
  <pageSetup fitToHeight="1" fitToWidth="1" horizontalDpi="600" verticalDpi="600" orientation="portrait" paperSize="9" r:id="rId1"/>
  <headerFooter alignWithMargins="0">
    <oddFooter>&amp;L&amp;"Times New Roman,Regular"&amp;11&amp;D&amp;C&amp;"Times New Roman,Regular"&amp;11&amp;P of &amp;N&amp;R&amp;"Times New Roman,Regular"&amp;11CB102 - MRA1</oddFooter>
  </headerFooter>
</worksheet>
</file>

<file path=xl/worksheets/sheet2.xml><?xml version="1.0" encoding="utf-8"?>
<worksheet xmlns="http://schemas.openxmlformats.org/spreadsheetml/2006/main" xmlns:r="http://schemas.openxmlformats.org/officeDocument/2006/relationships">
  <dimension ref="A1:H277"/>
  <sheetViews>
    <sheetView showGridLines="0" zoomScale="184" zoomScaleNormal="184" zoomScalePageLayoutView="0" workbookViewId="0" topLeftCell="A1">
      <selection activeCell="F6" sqref="F6"/>
    </sheetView>
  </sheetViews>
  <sheetFormatPr defaultColWidth="7.99609375" defaultRowHeight="15"/>
  <cols>
    <col min="1" max="1" width="5.88671875" style="97" customWidth="1"/>
    <col min="2" max="2" width="38.6640625" style="40" customWidth="1"/>
    <col min="3" max="3" width="8.4453125" style="56" customWidth="1"/>
    <col min="4" max="4" width="6.6640625" style="40" customWidth="1"/>
    <col min="5" max="5" width="8.10546875" style="40" customWidth="1"/>
    <col min="6" max="6" width="7.21484375" style="61" customWidth="1"/>
    <col min="7" max="8" width="7.99609375" style="40" customWidth="1"/>
    <col min="9" max="16384" width="7.99609375" style="114" customWidth="1"/>
  </cols>
  <sheetData>
    <row r="1" spans="1:8" ht="11.25" customHeight="1">
      <c r="A1" s="721" t="s">
        <v>454</v>
      </c>
      <c r="B1" s="696" t="s">
        <v>357</v>
      </c>
      <c r="C1" s="625"/>
      <c r="D1" s="654"/>
      <c r="E1" s="654"/>
      <c r="G1" s="38"/>
      <c r="H1" s="38"/>
    </row>
    <row r="2" spans="1:8" ht="11.25" customHeight="1">
      <c r="A2" s="722"/>
      <c r="B2" s="325" t="s">
        <v>434</v>
      </c>
      <c r="C2" s="625"/>
      <c r="D2" s="654"/>
      <c r="E2" s="654"/>
      <c r="G2" s="38"/>
      <c r="H2" s="38"/>
    </row>
    <row r="3" spans="1:8" ht="13.5" thickBot="1">
      <c r="A3" s="723"/>
      <c r="B3" s="43" t="s">
        <v>67</v>
      </c>
      <c r="C3" s="625"/>
      <c r="D3" s="654"/>
      <c r="E3" s="654"/>
      <c r="G3" s="44"/>
      <c r="H3" s="44"/>
    </row>
    <row r="4" spans="1:8" ht="22.5" customHeight="1">
      <c r="A4" s="45"/>
      <c r="B4" s="46" t="s">
        <v>68</v>
      </c>
      <c r="C4" s="626" t="s">
        <v>69</v>
      </c>
      <c r="D4" s="626" t="s">
        <v>70</v>
      </c>
      <c r="E4" s="626" t="s">
        <v>71</v>
      </c>
      <c r="F4" s="646" t="s">
        <v>72</v>
      </c>
      <c r="G4" s="38"/>
      <c r="H4" s="38"/>
    </row>
    <row r="5" spans="1:8" ht="12">
      <c r="A5" s="47"/>
      <c r="B5" s="48"/>
      <c r="C5" s="137" t="s">
        <v>73</v>
      </c>
      <c r="D5" s="137"/>
      <c r="E5" s="137" t="s">
        <v>73</v>
      </c>
      <c r="F5" s="137" t="s">
        <v>73</v>
      </c>
      <c r="G5" s="49"/>
      <c r="H5" s="49"/>
    </row>
    <row r="6" spans="1:6" ht="12">
      <c r="A6" s="47">
        <v>1</v>
      </c>
      <c r="B6" s="50" t="s">
        <v>74</v>
      </c>
      <c r="C6" s="115"/>
      <c r="D6" s="116"/>
      <c r="E6" s="116"/>
      <c r="F6" s="326"/>
    </row>
    <row r="7" spans="1:6" ht="12">
      <c r="A7" s="47">
        <v>2</v>
      </c>
      <c r="B7" s="50" t="s">
        <v>75</v>
      </c>
      <c r="C7" s="115"/>
      <c r="D7" s="116"/>
      <c r="E7" s="116"/>
      <c r="F7" s="326"/>
    </row>
    <row r="8" spans="1:6" ht="22.5" customHeight="1">
      <c r="A8" s="47">
        <v>3</v>
      </c>
      <c r="B8" s="50" t="s">
        <v>76</v>
      </c>
      <c r="C8" s="115"/>
      <c r="D8" s="116"/>
      <c r="E8" s="116"/>
      <c r="F8" s="326"/>
    </row>
    <row r="9" spans="1:6" ht="22.5" customHeight="1">
      <c r="A9" s="47">
        <v>4</v>
      </c>
      <c r="B9" s="50" t="s">
        <v>77</v>
      </c>
      <c r="C9" s="115"/>
      <c r="D9" s="116"/>
      <c r="E9" s="116"/>
      <c r="F9" s="326"/>
    </row>
    <row r="10" spans="1:6" ht="12">
      <c r="A10" s="47">
        <v>5</v>
      </c>
      <c r="B10" s="50" t="s">
        <v>78</v>
      </c>
      <c r="C10" s="115"/>
      <c r="D10" s="116"/>
      <c r="E10" s="116"/>
      <c r="F10" s="326"/>
    </row>
    <row r="11" spans="1:6" ht="12">
      <c r="A11" s="47">
        <v>6</v>
      </c>
      <c r="B11" s="50" t="s">
        <v>79</v>
      </c>
      <c r="C11" s="115"/>
      <c r="D11" s="116"/>
      <c r="E11" s="116"/>
      <c r="F11" s="326"/>
    </row>
    <row r="12" spans="1:6" ht="12">
      <c r="A12" s="47">
        <v>7</v>
      </c>
      <c r="B12" s="50" t="s">
        <v>80</v>
      </c>
      <c r="C12" s="115"/>
      <c r="D12" s="116"/>
      <c r="E12" s="116"/>
      <c r="F12" s="326"/>
    </row>
    <row r="13" spans="1:6" ht="12">
      <c r="A13" s="47">
        <v>8</v>
      </c>
      <c r="B13" s="50" t="s">
        <v>81</v>
      </c>
      <c r="C13" s="115"/>
      <c r="D13" s="116"/>
      <c r="E13" s="116"/>
      <c r="F13" s="326"/>
    </row>
    <row r="14" spans="1:6" ht="22.5" customHeight="1">
      <c r="A14" s="51">
        <v>9</v>
      </c>
      <c r="B14" s="52" t="s">
        <v>82</v>
      </c>
      <c r="C14" s="627"/>
      <c r="D14" s="631"/>
      <c r="E14" s="631"/>
      <c r="F14" s="53">
        <f>SUM(F6:F13)</f>
        <v>0</v>
      </c>
    </row>
    <row r="15" spans="1:6" ht="12">
      <c r="A15" s="47"/>
      <c r="B15" s="52" t="s">
        <v>83</v>
      </c>
      <c r="C15" s="627"/>
      <c r="D15" s="631"/>
      <c r="E15" s="631"/>
      <c r="F15" s="647"/>
    </row>
    <row r="16" spans="1:8" ht="12">
      <c r="A16" s="47">
        <v>10</v>
      </c>
      <c r="B16" s="50" t="s">
        <v>84</v>
      </c>
      <c r="C16" s="115"/>
      <c r="D16" s="116"/>
      <c r="E16" s="116"/>
      <c r="F16" s="623"/>
      <c r="G16" s="38"/>
      <c r="H16" s="38"/>
    </row>
    <row r="17" spans="1:8" ht="22.5" customHeight="1">
      <c r="A17" s="47">
        <v>11</v>
      </c>
      <c r="B17" s="50" t="s">
        <v>85</v>
      </c>
      <c r="C17" s="115"/>
      <c r="D17" s="116"/>
      <c r="E17" s="116"/>
      <c r="F17" s="623"/>
      <c r="G17" s="38"/>
      <c r="H17" s="38"/>
    </row>
    <row r="18" spans="1:6" ht="12">
      <c r="A18" s="47">
        <v>12</v>
      </c>
      <c r="B18" s="50" t="s">
        <v>86</v>
      </c>
      <c r="C18" s="115"/>
      <c r="D18" s="116"/>
      <c r="E18" s="116"/>
      <c r="F18" s="623"/>
    </row>
    <row r="19" spans="1:6" ht="12">
      <c r="A19" s="47">
        <v>13</v>
      </c>
      <c r="B19" s="50" t="s">
        <v>87</v>
      </c>
      <c r="C19" s="115"/>
      <c r="D19" s="116"/>
      <c r="E19" s="116"/>
      <c r="F19" s="326"/>
    </row>
    <row r="20" spans="1:6" ht="12.75">
      <c r="A20" s="51">
        <v>14</v>
      </c>
      <c r="B20" s="52" t="s">
        <v>88</v>
      </c>
      <c r="C20" s="627"/>
      <c r="D20" s="631"/>
      <c r="E20" s="631"/>
      <c r="F20" s="53">
        <f>SUM(F16:F19)</f>
        <v>0</v>
      </c>
    </row>
    <row r="21" spans="1:6" ht="12.75">
      <c r="A21" s="51">
        <v>15</v>
      </c>
      <c r="B21" s="52" t="s">
        <v>89</v>
      </c>
      <c r="C21" s="627"/>
      <c r="D21" s="631"/>
      <c r="E21" s="631"/>
      <c r="F21" s="53">
        <f>F14-F20</f>
        <v>0</v>
      </c>
    </row>
    <row r="22" spans="1:6" ht="12">
      <c r="A22" s="51"/>
      <c r="B22" s="52" t="s">
        <v>90</v>
      </c>
      <c r="C22" s="627"/>
      <c r="D22" s="631"/>
      <c r="E22" s="631"/>
      <c r="F22" s="631"/>
    </row>
    <row r="23" spans="1:8" ht="22.5" customHeight="1">
      <c r="A23" s="47">
        <v>16</v>
      </c>
      <c r="B23" s="50" t="s">
        <v>91</v>
      </c>
      <c r="C23" s="115"/>
      <c r="D23" s="116"/>
      <c r="E23" s="116"/>
      <c r="F23" s="326">
        <v>0</v>
      </c>
      <c r="G23" s="38"/>
      <c r="H23" s="38"/>
    </row>
    <row r="24" spans="1:6" ht="22.5" customHeight="1">
      <c r="A24" s="47">
        <v>17</v>
      </c>
      <c r="B24" s="50" t="s">
        <v>92</v>
      </c>
      <c r="C24" s="115"/>
      <c r="D24" s="116"/>
      <c r="E24" s="116"/>
      <c r="F24" s="623">
        <v>0</v>
      </c>
    </row>
    <row r="25" spans="1:6" ht="22.5" customHeight="1">
      <c r="A25" s="47">
        <v>18</v>
      </c>
      <c r="B25" s="50" t="s">
        <v>93</v>
      </c>
      <c r="C25" s="115"/>
      <c r="D25" s="116"/>
      <c r="E25" s="116"/>
      <c r="F25" s="117"/>
    </row>
    <row r="26" spans="1:6" ht="12">
      <c r="A26" s="47"/>
      <c r="B26" s="50" t="s">
        <v>94</v>
      </c>
      <c r="C26" s="628">
        <v>0</v>
      </c>
      <c r="D26" s="54">
        <v>0</v>
      </c>
      <c r="E26" s="55">
        <f aca="true" t="shared" si="0" ref="E26:E31">+C26*D26</f>
        <v>0</v>
      </c>
      <c r="F26" s="118"/>
    </row>
    <row r="27" spans="1:8" ht="12">
      <c r="A27" s="47"/>
      <c r="B27" s="50" t="s">
        <v>95</v>
      </c>
      <c r="C27" s="628">
        <v>0</v>
      </c>
      <c r="D27" s="54">
        <v>0.2</v>
      </c>
      <c r="E27" s="55">
        <f t="shared" si="0"/>
        <v>0</v>
      </c>
      <c r="F27" s="118"/>
      <c r="G27" s="38"/>
      <c r="H27" s="38"/>
    </row>
    <row r="28" spans="1:8" ht="12">
      <c r="A28" s="47"/>
      <c r="B28" s="50" t="s">
        <v>96</v>
      </c>
      <c r="C28" s="628">
        <v>0</v>
      </c>
      <c r="D28" s="54">
        <v>0.4</v>
      </c>
      <c r="E28" s="55">
        <f t="shared" si="0"/>
        <v>0</v>
      </c>
      <c r="F28" s="118"/>
      <c r="G28" s="38"/>
      <c r="H28" s="38"/>
    </row>
    <row r="29" spans="1:6" ht="12">
      <c r="A29" s="47"/>
      <c r="B29" s="50" t="s">
        <v>97</v>
      </c>
      <c r="C29" s="628">
        <v>0</v>
      </c>
      <c r="D29" s="54">
        <v>0.6</v>
      </c>
      <c r="E29" s="55">
        <f t="shared" si="0"/>
        <v>0</v>
      </c>
      <c r="F29" s="118"/>
    </row>
    <row r="30" spans="1:6" ht="12">
      <c r="A30" s="47"/>
      <c r="B30" s="50" t="s">
        <v>98</v>
      </c>
      <c r="C30" s="628">
        <v>0</v>
      </c>
      <c r="D30" s="54">
        <v>0.8</v>
      </c>
      <c r="E30" s="55">
        <f t="shared" si="0"/>
        <v>0</v>
      </c>
      <c r="F30" s="118"/>
    </row>
    <row r="31" spans="1:6" ht="12">
      <c r="A31" s="47"/>
      <c r="B31" s="50" t="s">
        <v>99</v>
      </c>
      <c r="C31" s="628">
        <v>0</v>
      </c>
      <c r="D31" s="54">
        <v>1</v>
      </c>
      <c r="E31" s="55">
        <f t="shared" si="0"/>
        <v>0</v>
      </c>
      <c r="F31" s="119"/>
    </row>
    <row r="32" spans="1:6" ht="22.5" customHeight="1">
      <c r="A32" s="47">
        <v>19</v>
      </c>
      <c r="B32" s="50" t="s">
        <v>100</v>
      </c>
      <c r="C32" s="629">
        <f>SUM(C26:C31)</f>
        <v>0</v>
      </c>
      <c r="D32" s="116"/>
      <c r="E32" s="120"/>
      <c r="F32" s="119"/>
    </row>
    <row r="33" spans="1:8" ht="22.5" customHeight="1">
      <c r="A33" s="47">
        <v>20</v>
      </c>
      <c r="B33" s="50" t="s">
        <v>101</v>
      </c>
      <c r="C33" s="115"/>
      <c r="D33" s="116"/>
      <c r="E33" s="146">
        <f>SUM(E26:E31)</f>
        <v>0</v>
      </c>
      <c r="F33" s="118"/>
      <c r="G33" s="38"/>
      <c r="H33" s="38"/>
    </row>
    <row r="34" spans="1:8" ht="22.5" customHeight="1">
      <c r="A34" s="47">
        <v>21</v>
      </c>
      <c r="B34" s="50" t="s">
        <v>102</v>
      </c>
      <c r="C34" s="115"/>
      <c r="D34" s="116"/>
      <c r="E34" s="116"/>
      <c r="F34" s="697">
        <v>0</v>
      </c>
      <c r="G34" s="38"/>
      <c r="H34" s="38"/>
    </row>
    <row r="35" spans="1:6" ht="12">
      <c r="A35" s="47">
        <v>22</v>
      </c>
      <c r="B35" s="50" t="s">
        <v>103</v>
      </c>
      <c r="C35" s="115"/>
      <c r="D35" s="116"/>
      <c r="E35" s="116"/>
      <c r="F35" s="697">
        <v>0</v>
      </c>
    </row>
    <row r="36" spans="1:6" ht="22.5" customHeight="1">
      <c r="A36" s="47">
        <v>23</v>
      </c>
      <c r="B36" s="50" t="s">
        <v>104</v>
      </c>
      <c r="C36" s="115"/>
      <c r="D36" s="116"/>
      <c r="E36" s="116"/>
      <c r="F36" s="118"/>
    </row>
    <row r="37" spans="1:6" ht="12">
      <c r="A37" s="47"/>
      <c r="B37" s="50" t="s">
        <v>94</v>
      </c>
      <c r="C37" s="628">
        <v>0</v>
      </c>
      <c r="D37" s="54">
        <v>0</v>
      </c>
      <c r="E37" s="55">
        <f aca="true" t="shared" si="1" ref="E37:E42">+C37*D37</f>
        <v>0</v>
      </c>
      <c r="F37" s="118"/>
    </row>
    <row r="38" spans="1:6" ht="12">
      <c r="A38" s="47"/>
      <c r="B38" s="50" t="s">
        <v>95</v>
      </c>
      <c r="C38" s="628">
        <v>0</v>
      </c>
      <c r="D38" s="54">
        <v>0.2</v>
      </c>
      <c r="E38" s="55">
        <f t="shared" si="1"/>
        <v>0</v>
      </c>
      <c r="F38" s="118"/>
    </row>
    <row r="39" spans="1:6" ht="12">
      <c r="A39" s="47"/>
      <c r="B39" s="50" t="s">
        <v>96</v>
      </c>
      <c r="C39" s="628">
        <v>0</v>
      </c>
      <c r="D39" s="54">
        <v>0.4</v>
      </c>
      <c r="E39" s="55">
        <f t="shared" si="1"/>
        <v>0</v>
      </c>
      <c r="F39" s="118"/>
    </row>
    <row r="40" spans="1:6" ht="12">
      <c r="A40" s="47"/>
      <c r="B40" s="50" t="s">
        <v>97</v>
      </c>
      <c r="C40" s="628">
        <v>0</v>
      </c>
      <c r="D40" s="54">
        <v>0.6</v>
      </c>
      <c r="E40" s="55">
        <f t="shared" si="1"/>
        <v>0</v>
      </c>
      <c r="F40" s="118"/>
    </row>
    <row r="41" spans="1:6" ht="12">
      <c r="A41" s="47"/>
      <c r="B41" s="50" t="s">
        <v>98</v>
      </c>
      <c r="C41" s="628">
        <v>0</v>
      </c>
      <c r="D41" s="54">
        <v>0.8</v>
      </c>
      <c r="E41" s="55">
        <f t="shared" si="1"/>
        <v>0</v>
      </c>
      <c r="F41" s="118"/>
    </row>
    <row r="42" spans="1:6" ht="12">
      <c r="A42" s="47"/>
      <c r="B42" s="50" t="s">
        <v>99</v>
      </c>
      <c r="C42" s="628"/>
      <c r="D42" s="54">
        <v>1</v>
      </c>
      <c r="E42" s="55">
        <f t="shared" si="1"/>
        <v>0</v>
      </c>
      <c r="F42" s="118"/>
    </row>
    <row r="43" spans="1:6" ht="22.5" customHeight="1">
      <c r="A43" s="47">
        <v>24</v>
      </c>
      <c r="B43" s="50" t="s">
        <v>105</v>
      </c>
      <c r="C43" s="629">
        <f>SUM(C37:C42)</f>
        <v>0</v>
      </c>
      <c r="D43" s="116"/>
      <c r="E43" s="120"/>
      <c r="F43" s="118"/>
    </row>
    <row r="44" spans="1:6" ht="12">
      <c r="A44" s="47">
        <v>25</v>
      </c>
      <c r="B44" s="50" t="s">
        <v>106</v>
      </c>
      <c r="C44" s="115"/>
      <c r="D44" s="116"/>
      <c r="E44" s="146">
        <f>SUM(E37:E42)</f>
        <v>0</v>
      </c>
      <c r="F44" s="118"/>
    </row>
    <row r="45" spans="1:6" ht="33.75" customHeight="1">
      <c r="A45" s="47">
        <v>26</v>
      </c>
      <c r="B45" s="50" t="s">
        <v>107</v>
      </c>
      <c r="C45" s="115"/>
      <c r="D45" s="116"/>
      <c r="E45" s="146">
        <f>+E33+E44</f>
        <v>0</v>
      </c>
      <c r="F45" s="121"/>
    </row>
    <row r="46" spans="1:8" ht="33.75" customHeight="1">
      <c r="A46" s="47">
        <v>27</v>
      </c>
      <c r="B46" s="50" t="s">
        <v>108</v>
      </c>
      <c r="C46" s="115"/>
      <c r="D46" s="116"/>
      <c r="E46" s="116"/>
      <c r="F46" s="698">
        <f>IF(E45&lt;(F21*0.5),E45,(F21*0.5))</f>
        <v>0</v>
      </c>
      <c r="G46" s="38"/>
      <c r="H46" s="38"/>
    </row>
    <row r="47" spans="1:8" ht="12">
      <c r="A47" s="47">
        <v>28</v>
      </c>
      <c r="B47" s="50" t="s">
        <v>109</v>
      </c>
      <c r="C47" s="628"/>
      <c r="D47" s="116"/>
      <c r="E47" s="116"/>
      <c r="F47" s="698">
        <f>IF(C47&lt;(F21*0.2),C47,(F21*0.2))</f>
        <v>0</v>
      </c>
      <c r="G47" s="38"/>
      <c r="H47" s="38"/>
    </row>
    <row r="48" spans="1:6" ht="12">
      <c r="A48" s="47">
        <v>29</v>
      </c>
      <c r="B48" s="50" t="s">
        <v>110</v>
      </c>
      <c r="C48" s="599"/>
      <c r="D48" s="116"/>
      <c r="E48" s="116"/>
      <c r="F48" s="326"/>
    </row>
    <row r="49" spans="1:8" ht="12">
      <c r="A49" s="47">
        <v>30</v>
      </c>
      <c r="B49" s="50" t="s">
        <v>111</v>
      </c>
      <c r="C49" s="327"/>
      <c r="D49" s="116"/>
      <c r="E49" s="116"/>
      <c r="F49" s="116"/>
      <c r="G49" s="38"/>
      <c r="H49" s="38"/>
    </row>
    <row r="50" spans="1:8" ht="33.75" customHeight="1">
      <c r="A50" s="47">
        <v>31</v>
      </c>
      <c r="B50" s="50" t="s">
        <v>112</v>
      </c>
      <c r="C50" s="120"/>
      <c r="D50" s="120"/>
      <c r="E50" s="120"/>
      <c r="F50" s="698">
        <f>IF(C49&lt;(D220*0.0125),C49,(D220*0.0125))</f>
        <v>0</v>
      </c>
      <c r="G50" s="38"/>
      <c r="H50" s="38"/>
    </row>
    <row r="51" spans="1:6" ht="22.5" customHeight="1">
      <c r="A51" s="47">
        <v>32</v>
      </c>
      <c r="B51" s="50" t="s">
        <v>113</v>
      </c>
      <c r="C51" s="630">
        <f>C49-F50</f>
        <v>0</v>
      </c>
      <c r="D51" s="122"/>
      <c r="E51" s="122"/>
      <c r="F51" s="122"/>
    </row>
    <row r="52" spans="1:8" ht="22.5" customHeight="1">
      <c r="A52" s="51">
        <v>33</v>
      </c>
      <c r="B52" s="52" t="s">
        <v>114</v>
      </c>
      <c r="C52" s="631"/>
      <c r="D52" s="631"/>
      <c r="E52" s="631"/>
      <c r="F52" s="699">
        <f>F23+F24+F34+F35+F46+F47+F48+F50</f>
        <v>0</v>
      </c>
      <c r="H52" s="56"/>
    </row>
    <row r="53" spans="1:7" ht="22.5" customHeight="1">
      <c r="A53" s="51">
        <v>34</v>
      </c>
      <c r="B53" s="52" t="s">
        <v>115</v>
      </c>
      <c r="C53" s="631"/>
      <c r="D53" s="631"/>
      <c r="E53" s="631"/>
      <c r="F53" s="699">
        <f>IF(F52&lt;F21,F52,F21)</f>
        <v>0</v>
      </c>
      <c r="G53" s="57"/>
    </row>
    <row r="54" spans="1:6" ht="12">
      <c r="A54" s="147">
        <v>35</v>
      </c>
      <c r="B54" s="148" t="s">
        <v>116</v>
      </c>
      <c r="C54" s="632"/>
      <c r="D54" s="632"/>
      <c r="E54" s="632"/>
      <c r="F54" s="700">
        <f>F21+F53</f>
        <v>0</v>
      </c>
    </row>
    <row r="55" spans="1:6" ht="12">
      <c r="A55" s="149">
        <v>36</v>
      </c>
      <c r="B55" s="150" t="s">
        <v>450</v>
      </c>
      <c r="C55" s="633"/>
      <c r="D55" s="633"/>
      <c r="E55" s="633"/>
      <c r="F55" s="701"/>
    </row>
    <row r="56" spans="1:6" ht="12.75" thickBot="1">
      <c r="A56" s="123">
        <v>37</v>
      </c>
      <c r="B56" s="124" t="s">
        <v>431</v>
      </c>
      <c r="C56" s="634"/>
      <c r="D56" s="634"/>
      <c r="E56" s="634"/>
      <c r="F56" s="702">
        <f>F54-F55</f>
        <v>0</v>
      </c>
    </row>
    <row r="57" spans="1:6" ht="12">
      <c r="A57" s="125"/>
      <c r="B57" s="38"/>
      <c r="C57" s="40"/>
      <c r="D57" s="655"/>
      <c r="E57" s="655"/>
      <c r="F57" s="126"/>
    </row>
    <row r="58" spans="1:6" ht="12">
      <c r="A58" s="125"/>
      <c r="B58" s="38"/>
      <c r="C58" s="40"/>
      <c r="D58" s="655"/>
      <c r="E58" s="655"/>
      <c r="F58" s="126"/>
    </row>
    <row r="59" spans="1:6" ht="12">
      <c r="A59" s="40"/>
      <c r="B59" s="41" t="str">
        <f>B1</f>
        <v>NAME OF  LICENSEE: </v>
      </c>
      <c r="C59" s="625"/>
      <c r="D59" s="654"/>
      <c r="E59" s="654"/>
      <c r="F59" s="126"/>
    </row>
    <row r="60" spans="1:6" ht="12">
      <c r="A60" s="40"/>
      <c r="B60" s="41" t="str">
        <f>B2</f>
        <v>MONTH ENDED: </v>
      </c>
      <c r="C60" s="625"/>
      <c r="D60" s="654"/>
      <c r="E60" s="654"/>
      <c r="F60" s="126"/>
    </row>
    <row r="61" spans="1:8" ht="25.5" customHeight="1" thickBot="1">
      <c r="A61" s="42"/>
      <c r="B61" s="43" t="s">
        <v>117</v>
      </c>
      <c r="C61" s="625"/>
      <c r="D61" s="654"/>
      <c r="E61" s="654"/>
      <c r="F61" s="126"/>
      <c r="G61" s="42"/>
      <c r="H61" s="42"/>
    </row>
    <row r="62" spans="1:5" ht="22.5" customHeight="1">
      <c r="A62" s="59"/>
      <c r="B62" s="60" t="s">
        <v>118</v>
      </c>
      <c r="C62" s="635" t="s">
        <v>119</v>
      </c>
      <c r="D62" s="127" t="s">
        <v>120</v>
      </c>
      <c r="E62" s="128" t="s">
        <v>121</v>
      </c>
    </row>
    <row r="63" spans="1:5" ht="12">
      <c r="A63" s="62"/>
      <c r="B63" s="38" t="s">
        <v>122</v>
      </c>
      <c r="C63" s="129" t="s">
        <v>73</v>
      </c>
      <c r="D63" s="130"/>
      <c r="E63" s="129" t="s">
        <v>73</v>
      </c>
    </row>
    <row r="64" spans="1:5" ht="12">
      <c r="A64" s="63">
        <v>1</v>
      </c>
      <c r="B64" s="64" t="s">
        <v>123</v>
      </c>
      <c r="C64" s="327"/>
      <c r="D64" s="131"/>
      <c r="E64" s="132"/>
    </row>
    <row r="65" spans="1:5" ht="12">
      <c r="A65" s="63">
        <v>2</v>
      </c>
      <c r="B65" s="64" t="s">
        <v>124</v>
      </c>
      <c r="C65" s="327"/>
      <c r="D65" s="131"/>
      <c r="E65" s="132"/>
    </row>
    <row r="66" spans="1:5" ht="12">
      <c r="A66" s="63">
        <v>3</v>
      </c>
      <c r="B66" s="64" t="s">
        <v>125</v>
      </c>
      <c r="C66" s="327"/>
      <c r="D66" s="131"/>
      <c r="E66" s="132"/>
    </row>
    <row r="67" spans="1:8" ht="12">
      <c r="A67" s="63">
        <v>4</v>
      </c>
      <c r="B67" s="64" t="s">
        <v>126</v>
      </c>
      <c r="C67" s="327"/>
      <c r="D67" s="131"/>
      <c r="E67" s="132"/>
      <c r="G67" s="38"/>
      <c r="H67" s="38"/>
    </row>
    <row r="68" spans="1:8" ht="12">
      <c r="A68" s="63">
        <v>5</v>
      </c>
      <c r="B68" s="64" t="s">
        <v>127</v>
      </c>
      <c r="C68" s="327"/>
      <c r="D68" s="131"/>
      <c r="E68" s="132"/>
      <c r="G68" s="38"/>
      <c r="H68" s="38"/>
    </row>
    <row r="69" spans="1:8" ht="12">
      <c r="A69" s="63">
        <v>6</v>
      </c>
      <c r="B69" s="64" t="s">
        <v>128</v>
      </c>
      <c r="C69" s="327"/>
      <c r="D69" s="131"/>
      <c r="E69" s="132"/>
      <c r="G69" s="38"/>
      <c r="H69" s="38"/>
    </row>
    <row r="70" spans="1:5" ht="12">
      <c r="A70" s="63">
        <v>7</v>
      </c>
      <c r="B70" s="64" t="s">
        <v>129</v>
      </c>
      <c r="C70" s="327"/>
      <c r="D70" s="131"/>
      <c r="E70" s="132"/>
    </row>
    <row r="71" spans="1:5" ht="12">
      <c r="A71" s="63">
        <v>8</v>
      </c>
      <c r="B71" s="64" t="s">
        <v>130</v>
      </c>
      <c r="C71" s="327"/>
      <c r="D71" s="131"/>
      <c r="E71" s="132"/>
    </row>
    <row r="72" spans="1:8" ht="12">
      <c r="A72" s="63">
        <v>9</v>
      </c>
      <c r="B72" s="64" t="s">
        <v>131</v>
      </c>
      <c r="C72" s="327"/>
      <c r="D72" s="131"/>
      <c r="E72" s="132"/>
      <c r="G72" s="114"/>
      <c r="H72" s="114"/>
    </row>
    <row r="73" spans="1:8" ht="15" customHeight="1">
      <c r="A73" s="65">
        <v>10</v>
      </c>
      <c r="B73" s="66" t="s">
        <v>132</v>
      </c>
      <c r="C73" s="629">
        <f>SUM(C64:C72)</f>
        <v>0</v>
      </c>
      <c r="D73" s="636"/>
      <c r="E73" s="656"/>
      <c r="F73" s="126"/>
      <c r="G73" s="114"/>
      <c r="H73" s="114"/>
    </row>
    <row r="74" spans="1:8" ht="17.25" customHeight="1">
      <c r="A74" s="65" t="s">
        <v>133</v>
      </c>
      <c r="B74" s="38" t="s">
        <v>134</v>
      </c>
      <c r="C74" s="636"/>
      <c r="D74" s="636"/>
      <c r="E74" s="656"/>
      <c r="F74" s="126"/>
      <c r="G74" s="114"/>
      <c r="H74" s="114"/>
    </row>
    <row r="75" spans="1:8" ht="12">
      <c r="A75" s="63">
        <v>11</v>
      </c>
      <c r="B75" s="64" t="s">
        <v>135</v>
      </c>
      <c r="C75" s="628"/>
      <c r="D75" s="131"/>
      <c r="E75" s="132"/>
      <c r="G75" s="114"/>
      <c r="H75" s="114"/>
    </row>
    <row r="76" spans="1:8" ht="12">
      <c r="A76" s="63">
        <v>12</v>
      </c>
      <c r="B76" s="64" t="s">
        <v>136</v>
      </c>
      <c r="C76" s="628"/>
      <c r="D76" s="131"/>
      <c r="E76" s="132"/>
      <c r="G76" s="114"/>
      <c r="H76" s="114"/>
    </row>
    <row r="77" spans="1:8" ht="12">
      <c r="A77" s="63">
        <v>13</v>
      </c>
      <c r="B77" s="64" t="s">
        <v>137</v>
      </c>
      <c r="C77" s="628"/>
      <c r="D77" s="131"/>
      <c r="E77" s="132"/>
      <c r="G77" s="114"/>
      <c r="H77" s="114"/>
    </row>
    <row r="78" spans="1:8" ht="12">
      <c r="A78" s="63">
        <v>14</v>
      </c>
      <c r="B78" s="64" t="s">
        <v>138</v>
      </c>
      <c r="C78" s="327"/>
      <c r="D78" s="131"/>
      <c r="E78" s="132"/>
      <c r="G78" s="114"/>
      <c r="H78" s="114"/>
    </row>
    <row r="79" spans="1:8" ht="12">
      <c r="A79" s="63">
        <v>15</v>
      </c>
      <c r="B79" s="64" t="s">
        <v>139</v>
      </c>
      <c r="C79" s="637"/>
      <c r="D79" s="131"/>
      <c r="E79" s="132"/>
      <c r="G79" s="114"/>
      <c r="H79" s="114"/>
    </row>
    <row r="80" spans="1:8" ht="15" customHeight="1">
      <c r="A80" s="65">
        <v>16</v>
      </c>
      <c r="B80" s="66" t="s">
        <v>140</v>
      </c>
      <c r="C80" s="133">
        <f>SUM(C75:C79)</f>
        <v>0</v>
      </c>
      <c r="D80" s="636"/>
      <c r="E80" s="656"/>
      <c r="F80" s="126"/>
      <c r="G80" s="114"/>
      <c r="H80" s="114"/>
    </row>
    <row r="81" spans="1:8" ht="11.25" customHeight="1">
      <c r="A81" s="62">
        <v>17</v>
      </c>
      <c r="B81" s="64" t="s">
        <v>141</v>
      </c>
      <c r="C81" s="327"/>
      <c r="D81" s="131"/>
      <c r="E81" s="132"/>
      <c r="G81" s="114"/>
      <c r="H81" s="114"/>
    </row>
    <row r="82" spans="1:8" ht="11.25" customHeight="1">
      <c r="A82" s="62">
        <v>18</v>
      </c>
      <c r="B82" s="64" t="s">
        <v>142</v>
      </c>
      <c r="C82" s="327"/>
      <c r="D82" s="131"/>
      <c r="E82" s="132"/>
      <c r="G82" s="114"/>
      <c r="H82" s="114"/>
    </row>
    <row r="83" spans="1:8" ht="11.25" customHeight="1" thickBot="1">
      <c r="A83" s="62">
        <v>19</v>
      </c>
      <c r="B83" s="64" t="s">
        <v>143</v>
      </c>
      <c r="C83" s="628"/>
      <c r="D83" s="134"/>
      <c r="E83" s="135"/>
      <c r="G83" s="114"/>
      <c r="H83" s="114"/>
    </row>
    <row r="84" spans="1:8" ht="11.25" customHeight="1" thickBot="1">
      <c r="A84" s="67">
        <v>20</v>
      </c>
      <c r="B84" s="68" t="s">
        <v>144</v>
      </c>
      <c r="C84" s="638">
        <f>C73+C80+C81+C82+C83</f>
        <v>0</v>
      </c>
      <c r="D84" s="657" t="s">
        <v>145</v>
      </c>
      <c r="E84" s="658">
        <f>+C84*0</f>
        <v>0</v>
      </c>
      <c r="F84" s="126"/>
      <c r="G84" s="114"/>
      <c r="H84" s="114"/>
    </row>
    <row r="85" spans="1:8" ht="22.5" customHeight="1">
      <c r="A85" s="62"/>
      <c r="B85" s="60" t="s">
        <v>146</v>
      </c>
      <c r="C85" s="627"/>
      <c r="D85" s="659"/>
      <c r="E85" s="656"/>
      <c r="F85" s="126"/>
      <c r="G85" s="114"/>
      <c r="H85" s="114"/>
    </row>
    <row r="86" spans="1:8" ht="11.25" customHeight="1">
      <c r="A86" s="62">
        <v>21</v>
      </c>
      <c r="B86" s="64" t="s">
        <v>147</v>
      </c>
      <c r="C86" s="328"/>
      <c r="D86" s="131"/>
      <c r="E86" s="132"/>
      <c r="G86" s="114"/>
      <c r="H86" s="114"/>
    </row>
    <row r="87" spans="1:8" ht="11.25" customHeight="1">
      <c r="A87" s="62">
        <v>22</v>
      </c>
      <c r="B87" s="64" t="s">
        <v>148</v>
      </c>
      <c r="C87" s="328"/>
      <c r="D87" s="131"/>
      <c r="E87" s="132"/>
      <c r="G87" s="114"/>
      <c r="H87" s="114"/>
    </row>
    <row r="88" spans="1:8" ht="11.25" customHeight="1">
      <c r="A88" s="62">
        <v>23</v>
      </c>
      <c r="B88" s="64" t="s">
        <v>149</v>
      </c>
      <c r="C88" s="328"/>
      <c r="D88" s="131"/>
      <c r="E88" s="132"/>
      <c r="G88" s="114"/>
      <c r="H88" s="114"/>
    </row>
    <row r="89" spans="1:8" ht="11.25" customHeight="1" thickBot="1">
      <c r="A89" s="62">
        <v>24</v>
      </c>
      <c r="B89" s="64" t="s">
        <v>150</v>
      </c>
      <c r="C89" s="328"/>
      <c r="D89" s="134"/>
      <c r="E89" s="135"/>
      <c r="G89" s="114"/>
      <c r="H89" s="114"/>
    </row>
    <row r="90" spans="1:8" ht="22.5" customHeight="1" thickBot="1">
      <c r="A90" s="69">
        <v>25</v>
      </c>
      <c r="B90" s="68" t="s">
        <v>151</v>
      </c>
      <c r="C90" s="638">
        <f>SUM(C86:C89)</f>
        <v>0</v>
      </c>
      <c r="D90" s="657" t="s">
        <v>152</v>
      </c>
      <c r="E90" s="658">
        <f>+C90*0.1</f>
        <v>0</v>
      </c>
      <c r="F90" s="126"/>
      <c r="G90" s="114"/>
      <c r="H90" s="114"/>
    </row>
    <row r="91" spans="1:8" ht="22.5" customHeight="1">
      <c r="A91" s="62" t="s">
        <v>133</v>
      </c>
      <c r="B91" s="70" t="s">
        <v>153</v>
      </c>
      <c r="C91" s="627"/>
      <c r="D91" s="659"/>
      <c r="E91" s="656"/>
      <c r="F91" s="126"/>
      <c r="G91" s="114"/>
      <c r="H91" s="114"/>
    </row>
    <row r="92" spans="1:8" ht="12">
      <c r="A92" s="62">
        <v>26</v>
      </c>
      <c r="B92" s="64" t="s">
        <v>154</v>
      </c>
      <c r="C92" s="328"/>
      <c r="D92" s="131"/>
      <c r="E92" s="132"/>
      <c r="G92" s="114"/>
      <c r="H92" s="114"/>
    </row>
    <row r="93" spans="1:8" ht="12">
      <c r="A93" s="62">
        <v>27</v>
      </c>
      <c r="B93" s="64" t="s">
        <v>155</v>
      </c>
      <c r="C93" s="328"/>
      <c r="D93" s="131"/>
      <c r="E93" s="132"/>
      <c r="G93" s="114"/>
      <c r="H93" s="114"/>
    </row>
    <row r="94" spans="1:8" ht="12">
      <c r="A94" s="62">
        <v>28</v>
      </c>
      <c r="B94" s="64" t="s">
        <v>156</v>
      </c>
      <c r="C94" s="328"/>
      <c r="D94" s="131"/>
      <c r="E94" s="132"/>
      <c r="G94" s="114"/>
      <c r="H94" s="114"/>
    </row>
    <row r="95" spans="1:8" ht="12">
      <c r="A95" s="62">
        <v>29</v>
      </c>
      <c r="B95" s="64" t="s">
        <v>157</v>
      </c>
      <c r="C95" s="328"/>
      <c r="D95" s="131"/>
      <c r="E95" s="132"/>
      <c r="G95" s="114"/>
      <c r="H95" s="114"/>
    </row>
    <row r="96" spans="1:8" ht="12">
      <c r="A96" s="62">
        <v>30</v>
      </c>
      <c r="B96" s="64" t="s">
        <v>158</v>
      </c>
      <c r="C96" s="328"/>
      <c r="D96" s="131"/>
      <c r="E96" s="132"/>
      <c r="G96" s="114"/>
      <c r="H96" s="114"/>
    </row>
    <row r="97" spans="1:8" ht="12">
      <c r="A97" s="62">
        <v>31</v>
      </c>
      <c r="B97" s="64" t="s">
        <v>159</v>
      </c>
      <c r="C97" s="328"/>
      <c r="D97" s="131"/>
      <c r="E97" s="132"/>
      <c r="G97" s="114"/>
      <c r="H97" s="114"/>
    </row>
    <row r="98" spans="1:8" ht="12">
      <c r="A98" s="62">
        <v>32</v>
      </c>
      <c r="B98" s="64" t="s">
        <v>160</v>
      </c>
      <c r="C98" s="328"/>
      <c r="D98" s="131"/>
      <c r="E98" s="132"/>
      <c r="G98" s="114"/>
      <c r="H98" s="114"/>
    </row>
    <row r="99" spans="1:8" ht="12">
      <c r="A99" s="62">
        <v>33</v>
      </c>
      <c r="B99" s="64" t="s">
        <v>161</v>
      </c>
      <c r="C99" s="328"/>
      <c r="D99" s="131"/>
      <c r="E99" s="132"/>
      <c r="G99" s="114"/>
      <c r="H99" s="114"/>
    </row>
    <row r="100" spans="1:8" ht="12">
      <c r="A100" s="62">
        <v>34</v>
      </c>
      <c r="B100" s="64" t="s">
        <v>162</v>
      </c>
      <c r="C100" s="328"/>
      <c r="D100" s="131"/>
      <c r="E100" s="132"/>
      <c r="G100" s="114"/>
      <c r="H100" s="114"/>
    </row>
    <row r="101" spans="1:8" ht="12">
      <c r="A101" s="62">
        <v>35</v>
      </c>
      <c r="B101" s="64" t="s">
        <v>163</v>
      </c>
      <c r="C101" s="328"/>
      <c r="D101" s="131"/>
      <c r="E101" s="132"/>
      <c r="G101" s="114"/>
      <c r="H101" s="114"/>
    </row>
    <row r="102" spans="1:8" ht="12.75" thickBot="1">
      <c r="A102" s="62">
        <v>36</v>
      </c>
      <c r="B102" s="64" t="s">
        <v>164</v>
      </c>
      <c r="C102" s="328"/>
      <c r="D102" s="134"/>
      <c r="E102" s="135"/>
      <c r="F102" s="648"/>
      <c r="G102" s="114"/>
      <c r="H102" s="114"/>
    </row>
    <row r="103" spans="1:8" ht="22.5" customHeight="1" thickBot="1">
      <c r="A103" s="69">
        <v>37</v>
      </c>
      <c r="B103" s="68" t="s">
        <v>165</v>
      </c>
      <c r="C103" s="638">
        <f>SUM(C92:C102)</f>
        <v>0</v>
      </c>
      <c r="D103" s="657" t="s">
        <v>166</v>
      </c>
      <c r="E103" s="658">
        <f>+C103*0.2</f>
        <v>0</v>
      </c>
      <c r="F103" s="648"/>
      <c r="G103" s="114"/>
      <c r="H103" s="114"/>
    </row>
    <row r="104" spans="1:8" ht="22.5" customHeight="1">
      <c r="A104" s="62"/>
      <c r="B104" s="71" t="s">
        <v>167</v>
      </c>
      <c r="C104" s="627"/>
      <c r="D104" s="659"/>
      <c r="E104" s="656"/>
      <c r="F104" s="126"/>
      <c r="G104" s="114"/>
      <c r="H104" s="114"/>
    </row>
    <row r="105" spans="1:8" ht="11.25" customHeight="1" thickBot="1">
      <c r="A105" s="62">
        <v>38</v>
      </c>
      <c r="B105" s="50" t="s">
        <v>168</v>
      </c>
      <c r="C105" s="328"/>
      <c r="D105" s="134"/>
      <c r="E105" s="135"/>
      <c r="G105" s="114"/>
      <c r="H105" s="114"/>
    </row>
    <row r="106" spans="1:8" ht="11.25" customHeight="1" thickBot="1">
      <c r="A106" s="67">
        <v>39</v>
      </c>
      <c r="B106" s="68" t="s">
        <v>169</v>
      </c>
      <c r="C106" s="638">
        <f>+C105</f>
        <v>0</v>
      </c>
      <c r="D106" s="657" t="s">
        <v>170</v>
      </c>
      <c r="E106" s="658">
        <f>+C106*0.5</f>
        <v>0</v>
      </c>
      <c r="F106" s="126"/>
      <c r="G106" s="114"/>
      <c r="H106" s="114"/>
    </row>
    <row r="107" spans="1:8" ht="22.5" customHeight="1">
      <c r="A107" s="62"/>
      <c r="B107" s="70" t="s">
        <v>171</v>
      </c>
      <c r="C107" s="627"/>
      <c r="D107" s="659"/>
      <c r="E107" s="656"/>
      <c r="F107" s="126"/>
      <c r="G107" s="114"/>
      <c r="H107" s="114"/>
    </row>
    <row r="108" spans="1:8" ht="11.25" customHeight="1">
      <c r="A108" s="62">
        <v>40</v>
      </c>
      <c r="B108" s="64" t="s">
        <v>172</v>
      </c>
      <c r="C108" s="328"/>
      <c r="D108" s="131"/>
      <c r="E108" s="132"/>
      <c r="G108" s="114"/>
      <c r="H108" s="114"/>
    </row>
    <row r="109" spans="1:8" ht="11.25" customHeight="1">
      <c r="A109" s="62">
        <v>41</v>
      </c>
      <c r="B109" s="64" t="s">
        <v>173</v>
      </c>
      <c r="C109" s="328"/>
      <c r="D109" s="131"/>
      <c r="E109" s="132"/>
      <c r="G109" s="114"/>
      <c r="H109" s="114"/>
    </row>
    <row r="110" spans="1:8" ht="11.25" customHeight="1">
      <c r="A110" s="62">
        <v>42</v>
      </c>
      <c r="B110" s="64" t="s">
        <v>174</v>
      </c>
      <c r="C110" s="328"/>
      <c r="D110" s="131"/>
      <c r="E110" s="132"/>
      <c r="G110" s="114"/>
      <c r="H110" s="114"/>
    </row>
    <row r="111" spans="1:8" ht="11.25" customHeight="1">
      <c r="A111" s="62">
        <v>43</v>
      </c>
      <c r="B111" s="64" t="s">
        <v>175</v>
      </c>
      <c r="C111" s="328"/>
      <c r="D111" s="131"/>
      <c r="E111" s="132"/>
      <c r="G111" s="114"/>
      <c r="H111" s="114"/>
    </row>
    <row r="112" spans="1:8" ht="11.25" customHeight="1">
      <c r="A112" s="62">
        <v>44</v>
      </c>
      <c r="B112" s="64" t="s">
        <v>176</v>
      </c>
      <c r="C112" s="328"/>
      <c r="D112" s="131"/>
      <c r="E112" s="132"/>
      <c r="G112" s="114"/>
      <c r="H112" s="114"/>
    </row>
    <row r="113" spans="1:8" ht="11.25" customHeight="1">
      <c r="A113" s="62">
        <v>45</v>
      </c>
      <c r="B113" s="64" t="s">
        <v>451</v>
      </c>
      <c r="C113" s="328"/>
      <c r="D113" s="131"/>
      <c r="E113" s="132"/>
      <c r="G113" s="114"/>
      <c r="H113" s="114"/>
    </row>
    <row r="114" spans="1:8" ht="22.5" customHeight="1">
      <c r="A114" s="62">
        <v>46</v>
      </c>
      <c r="B114" s="64" t="s">
        <v>177</v>
      </c>
      <c r="C114" s="328"/>
      <c r="D114" s="131"/>
      <c r="E114" s="132"/>
      <c r="G114" s="114"/>
      <c r="H114" s="114"/>
    </row>
    <row r="115" spans="1:8" ht="11.25" customHeight="1">
      <c r="A115" s="62">
        <v>47</v>
      </c>
      <c r="B115" s="64" t="s">
        <v>178</v>
      </c>
      <c r="C115" s="328"/>
      <c r="D115" s="131"/>
      <c r="E115" s="132"/>
      <c r="G115" s="114"/>
      <c r="H115" s="114"/>
    </row>
    <row r="116" spans="1:8" ht="11.25" customHeight="1">
      <c r="A116" s="62">
        <v>48</v>
      </c>
      <c r="B116" s="64" t="s">
        <v>179</v>
      </c>
      <c r="C116" s="328"/>
      <c r="D116" s="131"/>
      <c r="E116" s="132"/>
      <c r="G116" s="114"/>
      <c r="H116" s="114"/>
    </row>
    <row r="117" spans="1:8" ht="11.25" customHeight="1">
      <c r="A117" s="62">
        <v>49</v>
      </c>
      <c r="B117" s="64" t="s">
        <v>86</v>
      </c>
      <c r="C117" s="328"/>
      <c r="D117" s="131"/>
      <c r="E117" s="132"/>
      <c r="G117" s="114"/>
      <c r="H117" s="114"/>
    </row>
    <row r="118" spans="1:8" ht="11.25" customHeight="1">
      <c r="A118" s="62">
        <v>50</v>
      </c>
      <c r="B118" s="64" t="s">
        <v>180</v>
      </c>
      <c r="C118" s="328"/>
      <c r="D118" s="131"/>
      <c r="E118" s="132"/>
      <c r="G118" s="114"/>
      <c r="H118" s="114"/>
    </row>
    <row r="119" spans="1:8" ht="11.25" customHeight="1" thickBot="1">
      <c r="A119" s="62">
        <v>51</v>
      </c>
      <c r="B119" s="40" t="s">
        <v>181</v>
      </c>
      <c r="C119" s="328"/>
      <c r="D119" s="134"/>
      <c r="E119" s="135"/>
      <c r="G119" s="114"/>
      <c r="H119" s="114"/>
    </row>
    <row r="120" spans="1:8" ht="11.25" customHeight="1" thickBot="1">
      <c r="A120" s="67">
        <v>52</v>
      </c>
      <c r="B120" s="68" t="s">
        <v>432</v>
      </c>
      <c r="C120" s="638">
        <f>SUM(C108:C119)</f>
        <v>0</v>
      </c>
      <c r="D120" s="657" t="s">
        <v>182</v>
      </c>
      <c r="E120" s="658">
        <f>+C120*1</f>
        <v>0</v>
      </c>
      <c r="F120" s="126"/>
      <c r="G120" s="114"/>
      <c r="H120" s="114"/>
    </row>
    <row r="121" spans="1:8" ht="22.5" customHeight="1">
      <c r="A121" s="72">
        <v>53</v>
      </c>
      <c r="B121" s="52" t="s">
        <v>452</v>
      </c>
      <c r="C121" s="629">
        <f>+C120+C106+C103+C90+C84</f>
        <v>0</v>
      </c>
      <c r="D121" s="631"/>
      <c r="E121" s="660"/>
      <c r="F121" s="126"/>
      <c r="G121" s="114"/>
      <c r="H121" s="114"/>
    </row>
    <row r="122" spans="1:8" ht="22.5" customHeight="1" thickBot="1">
      <c r="A122" s="73">
        <v>54</v>
      </c>
      <c r="B122" s="58" t="s">
        <v>453</v>
      </c>
      <c r="C122" s="639"/>
      <c r="D122" s="661"/>
      <c r="E122" s="662">
        <f>+E120+E106+E103+E90+E84</f>
        <v>0</v>
      </c>
      <c r="F122" s="126"/>
      <c r="G122" s="114"/>
      <c r="H122" s="114"/>
    </row>
    <row r="123" spans="1:8" ht="11.25" customHeight="1">
      <c r="A123" s="40"/>
      <c r="B123" s="41" t="str">
        <f>B1</f>
        <v>NAME OF  LICENSEE: </v>
      </c>
      <c r="G123" s="114"/>
      <c r="H123" s="114"/>
    </row>
    <row r="124" spans="1:2" ht="11.25" customHeight="1">
      <c r="A124" s="40"/>
      <c r="B124" s="41" t="str">
        <f>B2</f>
        <v>MONTH ENDED: </v>
      </c>
    </row>
    <row r="125" spans="1:8" ht="27.75" customHeight="1" thickBot="1">
      <c r="A125" s="42"/>
      <c r="B125" s="74" t="s">
        <v>183</v>
      </c>
      <c r="G125" s="42"/>
      <c r="H125" s="42"/>
    </row>
    <row r="126" spans="1:8" ht="45" customHeight="1">
      <c r="A126" s="45"/>
      <c r="B126" s="75" t="s">
        <v>184</v>
      </c>
      <c r="C126" s="663" t="s">
        <v>185</v>
      </c>
      <c r="D126" s="664" t="s">
        <v>186</v>
      </c>
      <c r="E126" s="664" t="s">
        <v>187</v>
      </c>
      <c r="F126" s="649" t="s">
        <v>188</v>
      </c>
      <c r="G126" s="136" t="s">
        <v>189</v>
      </c>
      <c r="H126" s="114"/>
    </row>
    <row r="127" spans="1:8" ht="13.5" customHeight="1">
      <c r="A127" s="76"/>
      <c r="B127" s="50"/>
      <c r="C127" s="640" t="s">
        <v>73</v>
      </c>
      <c r="D127" s="77" t="s">
        <v>190</v>
      </c>
      <c r="E127" s="78" t="s">
        <v>73</v>
      </c>
      <c r="F127" s="137"/>
      <c r="G127" s="129" t="s">
        <v>73</v>
      </c>
      <c r="H127" s="114"/>
    </row>
    <row r="128" spans="1:8" ht="12.75" customHeight="1">
      <c r="A128" s="62">
        <v>1</v>
      </c>
      <c r="B128" s="64" t="s">
        <v>191</v>
      </c>
      <c r="C128" s="628"/>
      <c r="D128" s="79">
        <v>0</v>
      </c>
      <c r="E128" s="79">
        <f>+C128*0</f>
        <v>0</v>
      </c>
      <c r="F128" s="131"/>
      <c r="G128" s="132"/>
      <c r="H128" s="114"/>
    </row>
    <row r="129" spans="1:8" ht="12.75" customHeight="1">
      <c r="A129" s="62">
        <v>2</v>
      </c>
      <c r="B129" s="64" t="s">
        <v>192</v>
      </c>
      <c r="C129" s="628"/>
      <c r="D129" s="79">
        <v>0</v>
      </c>
      <c r="E129" s="79">
        <f>+C129*0</f>
        <v>0</v>
      </c>
      <c r="F129" s="131"/>
      <c r="G129" s="132"/>
      <c r="H129" s="114"/>
    </row>
    <row r="130" spans="1:8" ht="33.75" customHeight="1">
      <c r="A130" s="62">
        <v>3</v>
      </c>
      <c r="B130" s="64" t="s">
        <v>193</v>
      </c>
      <c r="C130" s="628"/>
      <c r="D130" s="79">
        <v>20</v>
      </c>
      <c r="E130" s="79">
        <f>+C130*0.2</f>
        <v>0</v>
      </c>
      <c r="F130" s="131"/>
      <c r="G130" s="132"/>
      <c r="H130" s="114"/>
    </row>
    <row r="131" spans="1:8" ht="12.75" customHeight="1">
      <c r="A131" s="62">
        <v>4</v>
      </c>
      <c r="B131" s="64" t="s">
        <v>194</v>
      </c>
      <c r="C131" s="628"/>
      <c r="D131" s="79">
        <v>50</v>
      </c>
      <c r="E131" s="79">
        <f>+C131*0.5</f>
        <v>0</v>
      </c>
      <c r="F131" s="131"/>
      <c r="G131" s="132"/>
      <c r="H131" s="114"/>
    </row>
    <row r="132" spans="1:8" ht="12.75" customHeight="1">
      <c r="A132" s="62">
        <v>5</v>
      </c>
      <c r="B132" s="64" t="s">
        <v>195</v>
      </c>
      <c r="C132" s="628"/>
      <c r="D132" s="79">
        <v>50</v>
      </c>
      <c r="E132" s="79">
        <f>+C132*0.5</f>
        <v>0</v>
      </c>
      <c r="F132" s="131"/>
      <c r="G132" s="132"/>
      <c r="H132" s="114"/>
    </row>
    <row r="133" spans="1:8" ht="12.75" customHeight="1">
      <c r="A133" s="62">
        <v>6</v>
      </c>
      <c r="B133" s="64" t="s">
        <v>196</v>
      </c>
      <c r="C133" s="628"/>
      <c r="D133" s="79">
        <v>50</v>
      </c>
      <c r="E133" s="79">
        <f>+C133*0.5</f>
        <v>0</v>
      </c>
      <c r="F133" s="131"/>
      <c r="G133" s="132"/>
      <c r="H133" s="114"/>
    </row>
    <row r="134" spans="1:8" ht="12.75" customHeight="1">
      <c r="A134" s="62">
        <v>7</v>
      </c>
      <c r="B134" s="64" t="s">
        <v>197</v>
      </c>
      <c r="C134" s="628"/>
      <c r="D134" s="79">
        <v>50</v>
      </c>
      <c r="E134" s="79">
        <f>+C134*0.5</f>
        <v>0</v>
      </c>
      <c r="F134" s="131"/>
      <c r="G134" s="132"/>
      <c r="H134" s="114"/>
    </row>
    <row r="135" spans="1:8" ht="22.5" customHeight="1">
      <c r="A135" s="62">
        <v>8</v>
      </c>
      <c r="B135" s="64" t="s">
        <v>198</v>
      </c>
      <c r="C135" s="628"/>
      <c r="D135" s="79">
        <v>50</v>
      </c>
      <c r="E135" s="79">
        <f>+C135*0.5</f>
        <v>0</v>
      </c>
      <c r="F135" s="131"/>
      <c r="G135" s="132"/>
      <c r="H135" s="114"/>
    </row>
    <row r="136" spans="1:8" ht="12.75" customHeight="1">
      <c r="A136" s="62">
        <v>9</v>
      </c>
      <c r="B136" s="64" t="s">
        <v>199</v>
      </c>
      <c r="C136" s="628"/>
      <c r="D136" s="79">
        <v>100</v>
      </c>
      <c r="E136" s="79">
        <f aca="true" t="shared" si="2" ref="E136:E144">+C136*1</f>
        <v>0</v>
      </c>
      <c r="F136" s="131"/>
      <c r="G136" s="132"/>
      <c r="H136" s="114"/>
    </row>
    <row r="137" spans="1:8" ht="12.75" customHeight="1">
      <c r="A137" s="62">
        <v>10</v>
      </c>
      <c r="B137" s="64" t="s">
        <v>200</v>
      </c>
      <c r="C137" s="628"/>
      <c r="D137" s="79">
        <v>100</v>
      </c>
      <c r="E137" s="79">
        <f t="shared" si="2"/>
        <v>0</v>
      </c>
      <c r="F137" s="131"/>
      <c r="G137" s="132"/>
      <c r="H137" s="114"/>
    </row>
    <row r="138" spans="1:8" ht="12.75" customHeight="1">
      <c r="A138" s="62">
        <v>11</v>
      </c>
      <c r="B138" s="64" t="s">
        <v>201</v>
      </c>
      <c r="C138" s="628"/>
      <c r="D138" s="79">
        <v>100</v>
      </c>
      <c r="E138" s="79">
        <f t="shared" si="2"/>
        <v>0</v>
      </c>
      <c r="F138" s="131"/>
      <c r="G138" s="132"/>
      <c r="H138" s="114"/>
    </row>
    <row r="139" spans="1:8" ht="12.75" customHeight="1">
      <c r="A139" s="62">
        <v>12</v>
      </c>
      <c r="B139" s="64" t="s">
        <v>202</v>
      </c>
      <c r="C139" s="628"/>
      <c r="D139" s="79">
        <v>100</v>
      </c>
      <c r="E139" s="79">
        <f t="shared" si="2"/>
        <v>0</v>
      </c>
      <c r="F139" s="131"/>
      <c r="G139" s="132"/>
      <c r="H139" s="114"/>
    </row>
    <row r="140" spans="1:8" ht="12.75" customHeight="1">
      <c r="A140" s="62">
        <v>13</v>
      </c>
      <c r="B140" s="64" t="s">
        <v>203</v>
      </c>
      <c r="C140" s="628"/>
      <c r="D140" s="79">
        <v>100</v>
      </c>
      <c r="E140" s="79">
        <f t="shared" si="2"/>
        <v>0</v>
      </c>
      <c r="F140" s="131"/>
      <c r="G140" s="132"/>
      <c r="H140" s="114"/>
    </row>
    <row r="141" spans="1:8" ht="22.5" customHeight="1">
      <c r="A141" s="62">
        <v>14</v>
      </c>
      <c r="B141" s="64" t="s">
        <v>204</v>
      </c>
      <c r="C141" s="628"/>
      <c r="D141" s="79">
        <v>100</v>
      </c>
      <c r="E141" s="79">
        <f t="shared" si="2"/>
        <v>0</v>
      </c>
      <c r="F141" s="131"/>
      <c r="G141" s="132"/>
      <c r="H141" s="114"/>
    </row>
    <row r="142" spans="1:8" ht="22.5" customHeight="1">
      <c r="A142" s="62">
        <v>15</v>
      </c>
      <c r="B142" s="64" t="s">
        <v>205</v>
      </c>
      <c r="C142" s="628"/>
      <c r="D142" s="79">
        <v>100</v>
      </c>
      <c r="E142" s="79">
        <f t="shared" si="2"/>
        <v>0</v>
      </c>
      <c r="F142" s="131"/>
      <c r="G142" s="132"/>
      <c r="H142" s="114"/>
    </row>
    <row r="143" spans="1:8" ht="12.75" customHeight="1">
      <c r="A143" s="62">
        <v>16</v>
      </c>
      <c r="B143" s="64" t="s">
        <v>206</v>
      </c>
      <c r="C143" s="628"/>
      <c r="D143" s="79">
        <v>100</v>
      </c>
      <c r="E143" s="79">
        <f t="shared" si="2"/>
        <v>0</v>
      </c>
      <c r="F143" s="131"/>
      <c r="G143" s="132"/>
      <c r="H143" s="80"/>
    </row>
    <row r="144" spans="1:8" ht="12.75" customHeight="1" thickBot="1">
      <c r="A144" s="62">
        <v>17</v>
      </c>
      <c r="B144" s="64" t="s">
        <v>207</v>
      </c>
      <c r="C144" s="628"/>
      <c r="D144" s="81">
        <v>100</v>
      </c>
      <c r="E144" s="79">
        <f t="shared" si="2"/>
        <v>0</v>
      </c>
      <c r="F144" s="134"/>
      <c r="G144" s="135"/>
      <c r="H144" s="80"/>
    </row>
    <row r="145" spans="1:8" ht="22.5" customHeight="1" thickBot="1">
      <c r="A145" s="82">
        <v>18</v>
      </c>
      <c r="B145" s="83" t="s">
        <v>208</v>
      </c>
      <c r="C145" s="641">
        <f>SUM(C128:C144)</f>
        <v>0</v>
      </c>
      <c r="D145" s="665"/>
      <c r="E145" s="666">
        <f>SUM(E128:E144)</f>
        <v>0</v>
      </c>
      <c r="F145" s="650" t="s">
        <v>474</v>
      </c>
      <c r="G145" s="84">
        <f>+E145*0</f>
        <v>0</v>
      </c>
      <c r="H145" s="80"/>
    </row>
    <row r="146" spans="1:8" ht="22.5" customHeight="1">
      <c r="A146" s="65"/>
      <c r="B146" s="85" t="s">
        <v>209</v>
      </c>
      <c r="C146" s="642"/>
      <c r="D146" s="667"/>
      <c r="E146" s="631"/>
      <c r="F146" s="131"/>
      <c r="G146" s="132"/>
      <c r="H146" s="114"/>
    </row>
    <row r="147" spans="1:8" ht="12.75" customHeight="1">
      <c r="A147" s="62">
        <v>19</v>
      </c>
      <c r="B147" s="64" t="s">
        <v>191</v>
      </c>
      <c r="C147" s="637"/>
      <c r="D147" s="79">
        <v>0</v>
      </c>
      <c r="E147" s="79">
        <f>+C147*0</f>
        <v>0</v>
      </c>
      <c r="F147" s="131"/>
      <c r="G147" s="132"/>
      <c r="H147" s="114"/>
    </row>
    <row r="148" spans="1:8" ht="12.75" customHeight="1">
      <c r="A148" s="62">
        <v>20</v>
      </c>
      <c r="B148" s="64" t="s">
        <v>192</v>
      </c>
      <c r="C148" s="628"/>
      <c r="D148" s="79">
        <v>0</v>
      </c>
      <c r="E148" s="79">
        <f>+C148*0</f>
        <v>0</v>
      </c>
      <c r="F148" s="131"/>
      <c r="G148" s="132"/>
      <c r="H148" s="114"/>
    </row>
    <row r="149" spans="1:8" ht="33.75" customHeight="1">
      <c r="A149" s="62">
        <v>21</v>
      </c>
      <c r="B149" s="64" t="s">
        <v>210</v>
      </c>
      <c r="C149" s="628"/>
      <c r="D149" s="79">
        <v>20</v>
      </c>
      <c r="E149" s="79">
        <f>+C149*0.2</f>
        <v>0</v>
      </c>
      <c r="F149" s="131"/>
      <c r="G149" s="132"/>
      <c r="H149" s="114"/>
    </row>
    <row r="150" spans="1:8" ht="12.75" customHeight="1">
      <c r="A150" s="62">
        <v>22</v>
      </c>
      <c r="B150" s="64" t="s">
        <v>194</v>
      </c>
      <c r="C150" s="628"/>
      <c r="D150" s="79">
        <v>50</v>
      </c>
      <c r="E150" s="79">
        <f>+C150*0.5</f>
        <v>0</v>
      </c>
      <c r="F150" s="131"/>
      <c r="G150" s="132"/>
      <c r="H150" s="114"/>
    </row>
    <row r="151" spans="1:8" ht="12.75" customHeight="1">
      <c r="A151" s="62">
        <v>23</v>
      </c>
      <c r="B151" s="64" t="s">
        <v>195</v>
      </c>
      <c r="C151" s="628"/>
      <c r="D151" s="79">
        <v>50</v>
      </c>
      <c r="E151" s="79">
        <f>+C151*0.5</f>
        <v>0</v>
      </c>
      <c r="F151" s="131"/>
      <c r="G151" s="132"/>
      <c r="H151" s="114"/>
    </row>
    <row r="152" spans="1:8" ht="12.75" customHeight="1">
      <c r="A152" s="62">
        <v>24</v>
      </c>
      <c r="B152" s="64" t="s">
        <v>196</v>
      </c>
      <c r="C152" s="628"/>
      <c r="D152" s="79">
        <v>50</v>
      </c>
      <c r="E152" s="79">
        <f>+C152*0.5</f>
        <v>0</v>
      </c>
      <c r="F152" s="131"/>
      <c r="G152" s="132"/>
      <c r="H152" s="114"/>
    </row>
    <row r="153" spans="1:8" ht="12.75" customHeight="1">
      <c r="A153" s="62">
        <v>25</v>
      </c>
      <c r="B153" s="64" t="s">
        <v>197</v>
      </c>
      <c r="C153" s="628"/>
      <c r="D153" s="79">
        <v>50</v>
      </c>
      <c r="E153" s="79">
        <f>+C153*0.5</f>
        <v>0</v>
      </c>
      <c r="F153" s="131"/>
      <c r="G153" s="132"/>
      <c r="H153" s="114"/>
    </row>
    <row r="154" spans="1:8" ht="22.5" customHeight="1">
      <c r="A154" s="62">
        <v>26</v>
      </c>
      <c r="B154" s="64" t="s">
        <v>198</v>
      </c>
      <c r="C154" s="628"/>
      <c r="D154" s="79">
        <v>50</v>
      </c>
      <c r="E154" s="79">
        <f>+C154*0.5</f>
        <v>0</v>
      </c>
      <c r="F154" s="131"/>
      <c r="G154" s="132"/>
      <c r="H154" s="114"/>
    </row>
    <row r="155" spans="1:8" ht="12.75" customHeight="1">
      <c r="A155" s="62">
        <v>27</v>
      </c>
      <c r="B155" s="64" t="s">
        <v>199</v>
      </c>
      <c r="C155" s="628"/>
      <c r="D155" s="79">
        <v>100</v>
      </c>
      <c r="E155" s="79">
        <f aca="true" t="shared" si="3" ref="E155:E163">+C155*1</f>
        <v>0</v>
      </c>
      <c r="F155" s="131"/>
      <c r="G155" s="132"/>
      <c r="H155" s="114"/>
    </row>
    <row r="156" spans="1:8" ht="12.75" customHeight="1">
      <c r="A156" s="62">
        <v>28</v>
      </c>
      <c r="B156" s="64" t="s">
        <v>211</v>
      </c>
      <c r="C156" s="628"/>
      <c r="D156" s="79">
        <v>100</v>
      </c>
      <c r="E156" s="79">
        <f t="shared" si="3"/>
        <v>0</v>
      </c>
      <c r="F156" s="131"/>
      <c r="G156" s="132"/>
      <c r="H156" s="114"/>
    </row>
    <row r="157" spans="1:8" ht="12.75" customHeight="1">
      <c r="A157" s="62">
        <v>29</v>
      </c>
      <c r="B157" s="64" t="s">
        <v>201</v>
      </c>
      <c r="C157" s="628"/>
      <c r="D157" s="79">
        <v>100</v>
      </c>
      <c r="E157" s="79">
        <f t="shared" si="3"/>
        <v>0</v>
      </c>
      <c r="F157" s="131"/>
      <c r="G157" s="132"/>
      <c r="H157" s="114"/>
    </row>
    <row r="158" spans="1:8" ht="12.75" customHeight="1">
      <c r="A158" s="62">
        <v>30</v>
      </c>
      <c r="B158" s="64" t="s">
        <v>202</v>
      </c>
      <c r="C158" s="628"/>
      <c r="D158" s="79">
        <v>100</v>
      </c>
      <c r="E158" s="55">
        <f t="shared" si="3"/>
        <v>0</v>
      </c>
      <c r="F158" s="131"/>
      <c r="G158" s="132"/>
      <c r="H158" s="114"/>
    </row>
    <row r="159" spans="1:8" ht="12.75" customHeight="1">
      <c r="A159" s="62">
        <v>31</v>
      </c>
      <c r="B159" s="64" t="s">
        <v>203</v>
      </c>
      <c r="C159" s="628"/>
      <c r="D159" s="79">
        <v>100</v>
      </c>
      <c r="E159" s="79">
        <f t="shared" si="3"/>
        <v>0</v>
      </c>
      <c r="F159" s="131"/>
      <c r="G159" s="132"/>
      <c r="H159" s="114"/>
    </row>
    <row r="160" spans="1:8" ht="22.5" customHeight="1">
      <c r="A160" s="62">
        <v>32</v>
      </c>
      <c r="B160" s="64" t="s">
        <v>204</v>
      </c>
      <c r="C160" s="628"/>
      <c r="D160" s="79">
        <v>100</v>
      </c>
      <c r="E160" s="79">
        <f t="shared" si="3"/>
        <v>0</v>
      </c>
      <c r="F160" s="131"/>
      <c r="G160" s="132"/>
      <c r="H160" s="114"/>
    </row>
    <row r="161" spans="1:8" ht="21.75" customHeight="1">
      <c r="A161" s="62">
        <v>33</v>
      </c>
      <c r="B161" s="64" t="s">
        <v>205</v>
      </c>
      <c r="C161" s="628"/>
      <c r="D161" s="79">
        <v>100</v>
      </c>
      <c r="E161" s="79">
        <f t="shared" si="3"/>
        <v>0</v>
      </c>
      <c r="F161" s="131"/>
      <c r="G161" s="132"/>
      <c r="H161" s="114"/>
    </row>
    <row r="162" spans="1:8" ht="12.75" customHeight="1">
      <c r="A162" s="62">
        <v>34</v>
      </c>
      <c r="B162" s="64" t="s">
        <v>206</v>
      </c>
      <c r="C162" s="628"/>
      <c r="D162" s="79">
        <v>100</v>
      </c>
      <c r="E162" s="86">
        <f t="shared" si="3"/>
        <v>0</v>
      </c>
      <c r="F162" s="131"/>
      <c r="G162" s="132"/>
      <c r="H162" s="114"/>
    </row>
    <row r="163" spans="1:8" ht="12.75" customHeight="1" thickBot="1">
      <c r="A163" s="62">
        <v>35</v>
      </c>
      <c r="B163" s="64" t="s">
        <v>207</v>
      </c>
      <c r="C163" s="628"/>
      <c r="D163" s="81">
        <v>100</v>
      </c>
      <c r="E163" s="79">
        <f t="shared" si="3"/>
        <v>0</v>
      </c>
      <c r="F163" s="131"/>
      <c r="G163" s="132"/>
      <c r="H163" s="114"/>
    </row>
    <row r="164" spans="1:8" ht="22.5" customHeight="1" thickBot="1">
      <c r="A164" s="82">
        <v>36</v>
      </c>
      <c r="B164" s="87" t="s">
        <v>212</v>
      </c>
      <c r="C164" s="151">
        <f>SUM(C147:C163)</f>
        <v>0</v>
      </c>
      <c r="D164" s="138"/>
      <c r="E164" s="668">
        <f>SUM(E147:E163)</f>
        <v>0</v>
      </c>
      <c r="F164" s="650" t="s">
        <v>152</v>
      </c>
      <c r="G164" s="88">
        <f>+E164*0.1</f>
        <v>0</v>
      </c>
      <c r="H164" s="114"/>
    </row>
    <row r="165" spans="1:8" ht="11.25" customHeight="1">
      <c r="A165" s="40"/>
      <c r="B165" s="41" t="str">
        <f>B1</f>
        <v>NAME OF  LICENSEE: </v>
      </c>
      <c r="H165" s="114"/>
    </row>
    <row r="166" spans="1:2" ht="11.25" customHeight="1">
      <c r="A166" s="40"/>
      <c r="B166" s="41" t="str">
        <f>B2</f>
        <v>MONTH ENDED: </v>
      </c>
    </row>
    <row r="167" spans="1:8" ht="27.75" customHeight="1" thickBot="1">
      <c r="A167" s="42"/>
      <c r="B167" s="43" t="s">
        <v>213</v>
      </c>
      <c r="G167" s="42"/>
      <c r="H167" s="42"/>
    </row>
    <row r="168" spans="1:8" ht="45" customHeight="1">
      <c r="A168" s="45"/>
      <c r="B168" s="75" t="s">
        <v>214</v>
      </c>
      <c r="C168" s="663" t="s">
        <v>185</v>
      </c>
      <c r="D168" s="664" t="s">
        <v>186</v>
      </c>
      <c r="E168" s="664" t="s">
        <v>187</v>
      </c>
      <c r="F168" s="649" t="s">
        <v>188</v>
      </c>
      <c r="G168" s="136" t="s">
        <v>189</v>
      </c>
      <c r="H168" s="114"/>
    </row>
    <row r="169" spans="1:8" ht="13.5" customHeight="1">
      <c r="A169" s="76"/>
      <c r="B169" s="50"/>
      <c r="C169" s="129" t="s">
        <v>73</v>
      </c>
      <c r="D169" s="139" t="s">
        <v>190</v>
      </c>
      <c r="E169" s="129" t="s">
        <v>73</v>
      </c>
      <c r="F169" s="137"/>
      <c r="G169" s="129" t="s">
        <v>73</v>
      </c>
      <c r="H169" s="114"/>
    </row>
    <row r="170" spans="1:8" ht="12.75" customHeight="1">
      <c r="A170" s="62">
        <v>37</v>
      </c>
      <c r="B170" s="64" t="s">
        <v>191</v>
      </c>
      <c r="C170" s="628"/>
      <c r="D170" s="79"/>
      <c r="E170" s="79">
        <f>+C170*0</f>
        <v>0</v>
      </c>
      <c r="F170" s="131"/>
      <c r="G170" s="132"/>
      <c r="H170" s="114"/>
    </row>
    <row r="171" spans="1:8" ht="12.75" customHeight="1">
      <c r="A171" s="62">
        <v>38</v>
      </c>
      <c r="B171" s="64" t="s">
        <v>192</v>
      </c>
      <c r="C171" s="628"/>
      <c r="D171" s="79"/>
      <c r="E171" s="79">
        <f>+C171*0</f>
        <v>0</v>
      </c>
      <c r="F171" s="131"/>
      <c r="G171" s="132"/>
      <c r="H171" s="114"/>
    </row>
    <row r="172" spans="1:8" ht="33.75" customHeight="1">
      <c r="A172" s="62">
        <v>39</v>
      </c>
      <c r="B172" s="64" t="s">
        <v>210</v>
      </c>
      <c r="C172" s="628"/>
      <c r="D172" s="79"/>
      <c r="E172" s="79">
        <f>+C172*0.2</f>
        <v>0</v>
      </c>
      <c r="F172" s="131"/>
      <c r="G172" s="132"/>
      <c r="H172" s="114"/>
    </row>
    <row r="173" spans="1:8" ht="12.75" customHeight="1">
      <c r="A173" s="62">
        <v>40</v>
      </c>
      <c r="B173" s="64" t="s">
        <v>194</v>
      </c>
      <c r="C173" s="628"/>
      <c r="D173" s="79"/>
      <c r="E173" s="79">
        <f>+C173*0.5</f>
        <v>0</v>
      </c>
      <c r="F173" s="131"/>
      <c r="G173" s="132"/>
      <c r="H173" s="114"/>
    </row>
    <row r="174" spans="1:8" ht="12.75" customHeight="1">
      <c r="A174" s="62">
        <v>41</v>
      </c>
      <c r="B174" s="64" t="s">
        <v>195</v>
      </c>
      <c r="C174" s="628"/>
      <c r="D174" s="79"/>
      <c r="E174" s="79">
        <f>+C174*0.5</f>
        <v>0</v>
      </c>
      <c r="F174" s="131"/>
      <c r="G174" s="132"/>
      <c r="H174" s="114"/>
    </row>
    <row r="175" spans="1:8" ht="12.75" customHeight="1">
      <c r="A175" s="62">
        <v>42</v>
      </c>
      <c r="B175" s="64" t="s">
        <v>196</v>
      </c>
      <c r="C175" s="628"/>
      <c r="D175" s="79"/>
      <c r="E175" s="79">
        <f>+C175*0.5</f>
        <v>0</v>
      </c>
      <c r="F175" s="131"/>
      <c r="G175" s="132"/>
      <c r="H175" s="114"/>
    </row>
    <row r="176" spans="1:8" ht="12.75" customHeight="1">
      <c r="A176" s="62">
        <v>43</v>
      </c>
      <c r="B176" s="64" t="s">
        <v>197</v>
      </c>
      <c r="C176" s="628"/>
      <c r="D176" s="79"/>
      <c r="E176" s="79">
        <f>+C176*0.5</f>
        <v>0</v>
      </c>
      <c r="F176" s="131"/>
      <c r="G176" s="132"/>
      <c r="H176" s="114"/>
    </row>
    <row r="177" spans="1:8" ht="22.5" customHeight="1">
      <c r="A177" s="62">
        <v>44</v>
      </c>
      <c r="B177" s="64" t="s">
        <v>198</v>
      </c>
      <c r="C177" s="628"/>
      <c r="D177" s="79"/>
      <c r="E177" s="79">
        <f>+C177*0.5</f>
        <v>0</v>
      </c>
      <c r="F177" s="131"/>
      <c r="G177" s="132"/>
      <c r="H177" s="114"/>
    </row>
    <row r="178" spans="1:8" ht="12.75" customHeight="1">
      <c r="A178" s="62">
        <v>45</v>
      </c>
      <c r="B178" s="64" t="s">
        <v>199</v>
      </c>
      <c r="C178" s="628"/>
      <c r="D178" s="79"/>
      <c r="E178" s="79">
        <f aca="true" t="shared" si="4" ref="E178:E186">+C178*1</f>
        <v>0</v>
      </c>
      <c r="F178" s="131"/>
      <c r="G178" s="132"/>
      <c r="H178" s="114"/>
    </row>
    <row r="179" spans="1:8" ht="12.75" customHeight="1">
      <c r="A179" s="62">
        <v>46</v>
      </c>
      <c r="B179" s="64" t="s">
        <v>215</v>
      </c>
      <c r="C179" s="628"/>
      <c r="D179" s="79"/>
      <c r="E179" s="79">
        <f t="shared" si="4"/>
        <v>0</v>
      </c>
      <c r="F179" s="131"/>
      <c r="G179" s="132"/>
      <c r="H179" s="114"/>
    </row>
    <row r="180" spans="1:8" ht="12.75" customHeight="1">
      <c r="A180" s="62">
        <v>47</v>
      </c>
      <c r="B180" s="64" t="s">
        <v>201</v>
      </c>
      <c r="C180" s="628"/>
      <c r="D180" s="79"/>
      <c r="E180" s="79">
        <f t="shared" si="4"/>
        <v>0</v>
      </c>
      <c r="F180" s="131"/>
      <c r="G180" s="132"/>
      <c r="H180" s="114"/>
    </row>
    <row r="181" spans="1:8" ht="12.75" customHeight="1">
      <c r="A181" s="62">
        <v>48</v>
      </c>
      <c r="B181" s="64" t="s">
        <v>202</v>
      </c>
      <c r="C181" s="628"/>
      <c r="D181" s="79"/>
      <c r="E181" s="79">
        <f t="shared" si="4"/>
        <v>0</v>
      </c>
      <c r="F181" s="131"/>
      <c r="G181" s="132"/>
      <c r="H181" s="114"/>
    </row>
    <row r="182" spans="1:8" ht="12.75" customHeight="1">
      <c r="A182" s="62">
        <v>49</v>
      </c>
      <c r="B182" s="64" t="s">
        <v>203</v>
      </c>
      <c r="C182" s="628"/>
      <c r="D182" s="79"/>
      <c r="E182" s="79">
        <f t="shared" si="4"/>
        <v>0</v>
      </c>
      <c r="F182" s="131"/>
      <c r="G182" s="132"/>
      <c r="H182" s="80"/>
    </row>
    <row r="183" spans="1:8" ht="22.5" customHeight="1">
      <c r="A183" s="62">
        <v>50</v>
      </c>
      <c r="B183" s="64" t="s">
        <v>204</v>
      </c>
      <c r="C183" s="628"/>
      <c r="D183" s="79"/>
      <c r="E183" s="79">
        <f t="shared" si="4"/>
        <v>0</v>
      </c>
      <c r="F183" s="131"/>
      <c r="G183" s="132"/>
      <c r="H183" s="80"/>
    </row>
    <row r="184" spans="1:8" ht="22.5" customHeight="1">
      <c r="A184" s="62">
        <v>51</v>
      </c>
      <c r="B184" s="64" t="s">
        <v>205</v>
      </c>
      <c r="C184" s="628"/>
      <c r="D184" s="79"/>
      <c r="E184" s="79">
        <f t="shared" si="4"/>
        <v>0</v>
      </c>
      <c r="F184" s="131"/>
      <c r="G184" s="132"/>
      <c r="H184" s="80"/>
    </row>
    <row r="185" spans="1:8" ht="12.75" customHeight="1">
      <c r="A185" s="62">
        <v>52</v>
      </c>
      <c r="B185" s="64" t="s">
        <v>206</v>
      </c>
      <c r="C185" s="628"/>
      <c r="D185" s="79"/>
      <c r="E185" s="86">
        <f t="shared" si="4"/>
        <v>0</v>
      </c>
      <c r="F185" s="131"/>
      <c r="G185" s="132"/>
      <c r="H185" s="80"/>
    </row>
    <row r="186" spans="1:8" ht="12.75" customHeight="1" thickBot="1">
      <c r="A186" s="62">
        <v>53</v>
      </c>
      <c r="B186" s="64" t="s">
        <v>207</v>
      </c>
      <c r="C186" s="628"/>
      <c r="D186" s="79"/>
      <c r="E186" s="79">
        <f t="shared" si="4"/>
        <v>0</v>
      </c>
      <c r="F186" s="134"/>
      <c r="G186" s="135"/>
      <c r="H186" s="80"/>
    </row>
    <row r="187" spans="1:8" ht="22.5" customHeight="1" thickBot="1">
      <c r="A187" s="82">
        <v>54</v>
      </c>
      <c r="B187" s="83" t="s">
        <v>216</v>
      </c>
      <c r="C187" s="151">
        <f>SUM(C170:C186)</f>
        <v>0</v>
      </c>
      <c r="D187" s="631"/>
      <c r="E187" s="669">
        <f>SUM(E170:E186)</f>
        <v>0</v>
      </c>
      <c r="F187" s="650" t="s">
        <v>166</v>
      </c>
      <c r="G187" s="89">
        <f>+E187*0.2</f>
        <v>0</v>
      </c>
      <c r="H187" s="114"/>
    </row>
    <row r="188" spans="1:8" ht="22.5" customHeight="1">
      <c r="A188" s="65"/>
      <c r="B188" s="85" t="s">
        <v>217</v>
      </c>
      <c r="C188" s="642"/>
      <c r="D188" s="631"/>
      <c r="E188" s="631"/>
      <c r="F188" s="651"/>
      <c r="G188" s="140"/>
      <c r="H188" s="114"/>
    </row>
    <row r="189" spans="1:8" ht="12.75" customHeight="1">
      <c r="A189" s="62">
        <v>55</v>
      </c>
      <c r="B189" s="64" t="s">
        <v>191</v>
      </c>
      <c r="C189" s="327"/>
      <c r="D189" s="79">
        <v>0</v>
      </c>
      <c r="E189" s="55">
        <f>+C189*0</f>
        <v>0</v>
      </c>
      <c r="F189" s="131"/>
      <c r="G189" s="132"/>
      <c r="H189" s="114"/>
    </row>
    <row r="190" spans="1:8" ht="12.75" customHeight="1">
      <c r="A190" s="62">
        <v>56</v>
      </c>
      <c r="B190" s="64" t="s">
        <v>192</v>
      </c>
      <c r="C190" s="327"/>
      <c r="D190" s="79">
        <v>0</v>
      </c>
      <c r="E190" s="55">
        <f>+C190*0</f>
        <v>0</v>
      </c>
      <c r="F190" s="131"/>
      <c r="G190" s="132"/>
      <c r="H190" s="114"/>
    </row>
    <row r="191" spans="1:8" ht="22.5" customHeight="1">
      <c r="A191" s="62">
        <v>57</v>
      </c>
      <c r="B191" s="64" t="s">
        <v>193</v>
      </c>
      <c r="C191" s="327"/>
      <c r="D191" s="79">
        <v>20</v>
      </c>
      <c r="E191" s="55">
        <f>+C191*0.2</f>
        <v>0</v>
      </c>
      <c r="F191" s="131"/>
      <c r="G191" s="132"/>
      <c r="H191" s="114"/>
    </row>
    <row r="192" spans="1:8" ht="12.75" customHeight="1">
      <c r="A192" s="62">
        <v>58</v>
      </c>
      <c r="B192" s="64" t="s">
        <v>194</v>
      </c>
      <c r="C192" s="327"/>
      <c r="D192" s="79">
        <v>50</v>
      </c>
      <c r="E192" s="55">
        <f>+C192*0.5</f>
        <v>0</v>
      </c>
      <c r="F192" s="131"/>
      <c r="G192" s="132"/>
      <c r="H192" s="114"/>
    </row>
    <row r="193" spans="1:8" ht="12.75" customHeight="1">
      <c r="A193" s="62">
        <v>59</v>
      </c>
      <c r="B193" s="64" t="s">
        <v>195</v>
      </c>
      <c r="C193" s="327"/>
      <c r="D193" s="79">
        <v>50</v>
      </c>
      <c r="E193" s="55">
        <f>+C193*0.5</f>
        <v>0</v>
      </c>
      <c r="F193" s="131"/>
      <c r="G193" s="132"/>
      <c r="H193" s="114"/>
    </row>
    <row r="194" spans="1:8" ht="12.75" customHeight="1">
      <c r="A194" s="62">
        <v>60</v>
      </c>
      <c r="B194" s="64" t="s">
        <v>196</v>
      </c>
      <c r="C194" s="327"/>
      <c r="D194" s="79">
        <v>50</v>
      </c>
      <c r="E194" s="55">
        <f>+C194*0.5</f>
        <v>0</v>
      </c>
      <c r="F194" s="131"/>
      <c r="G194" s="132"/>
      <c r="H194" s="114"/>
    </row>
    <row r="195" spans="1:8" ht="12.75" customHeight="1">
      <c r="A195" s="62">
        <v>61</v>
      </c>
      <c r="B195" s="64" t="s">
        <v>197</v>
      </c>
      <c r="C195" s="327"/>
      <c r="D195" s="79">
        <v>50</v>
      </c>
      <c r="E195" s="55">
        <f>+C195*0.5</f>
        <v>0</v>
      </c>
      <c r="F195" s="131"/>
      <c r="G195" s="132"/>
      <c r="H195" s="114"/>
    </row>
    <row r="196" spans="1:8" ht="22.5" customHeight="1">
      <c r="A196" s="62">
        <v>62</v>
      </c>
      <c r="B196" s="64" t="s">
        <v>198</v>
      </c>
      <c r="C196" s="327"/>
      <c r="D196" s="79">
        <v>50</v>
      </c>
      <c r="E196" s="55">
        <f>+C196*0.5</f>
        <v>0</v>
      </c>
      <c r="F196" s="131"/>
      <c r="G196" s="132"/>
      <c r="H196" s="114"/>
    </row>
    <row r="197" spans="1:8" ht="12.75" customHeight="1">
      <c r="A197" s="62">
        <v>63</v>
      </c>
      <c r="B197" s="64" t="s">
        <v>199</v>
      </c>
      <c r="C197" s="327"/>
      <c r="D197" s="79">
        <v>100</v>
      </c>
      <c r="E197" s="55">
        <f aca="true" t="shared" si="5" ref="E197:E205">+C197*1</f>
        <v>0</v>
      </c>
      <c r="F197" s="131"/>
      <c r="G197" s="132"/>
      <c r="H197" s="114"/>
    </row>
    <row r="198" spans="1:8" ht="12.75" customHeight="1">
      <c r="A198" s="62">
        <v>64</v>
      </c>
      <c r="B198" s="64" t="s">
        <v>218</v>
      </c>
      <c r="C198" s="327"/>
      <c r="D198" s="79">
        <v>100</v>
      </c>
      <c r="E198" s="55">
        <f t="shared" si="5"/>
        <v>0</v>
      </c>
      <c r="F198" s="131"/>
      <c r="G198" s="132"/>
      <c r="H198" s="114"/>
    </row>
    <row r="199" spans="1:8" ht="12.75" customHeight="1">
      <c r="A199" s="62">
        <v>65</v>
      </c>
      <c r="B199" s="64" t="s">
        <v>201</v>
      </c>
      <c r="C199" s="327"/>
      <c r="D199" s="79">
        <v>100</v>
      </c>
      <c r="E199" s="55">
        <f t="shared" si="5"/>
        <v>0</v>
      </c>
      <c r="F199" s="131"/>
      <c r="G199" s="132"/>
      <c r="H199" s="114"/>
    </row>
    <row r="200" spans="1:8" ht="12.75" customHeight="1">
      <c r="A200" s="62">
        <v>66</v>
      </c>
      <c r="B200" s="64" t="s">
        <v>202</v>
      </c>
      <c r="C200" s="327"/>
      <c r="D200" s="79">
        <v>100</v>
      </c>
      <c r="E200" s="55">
        <f t="shared" si="5"/>
        <v>0</v>
      </c>
      <c r="F200" s="131"/>
      <c r="G200" s="132"/>
      <c r="H200" s="114"/>
    </row>
    <row r="201" spans="1:8" ht="12.75" customHeight="1">
      <c r="A201" s="62">
        <v>67</v>
      </c>
      <c r="B201" s="64" t="s">
        <v>203</v>
      </c>
      <c r="C201" s="327"/>
      <c r="D201" s="79">
        <v>100</v>
      </c>
      <c r="E201" s="55">
        <f t="shared" si="5"/>
        <v>0</v>
      </c>
      <c r="F201" s="131"/>
      <c r="G201" s="132"/>
      <c r="H201" s="114"/>
    </row>
    <row r="202" spans="1:8" ht="22.5" customHeight="1">
      <c r="A202" s="62">
        <v>68</v>
      </c>
      <c r="B202" s="64" t="s">
        <v>204</v>
      </c>
      <c r="C202" s="327"/>
      <c r="D202" s="79">
        <v>100</v>
      </c>
      <c r="E202" s="55">
        <f t="shared" si="5"/>
        <v>0</v>
      </c>
      <c r="F202" s="131"/>
      <c r="G202" s="132"/>
      <c r="H202" s="114"/>
    </row>
    <row r="203" spans="1:8" ht="21.75" customHeight="1">
      <c r="A203" s="62">
        <v>69</v>
      </c>
      <c r="B203" s="64" t="s">
        <v>205</v>
      </c>
      <c r="C203" s="327"/>
      <c r="D203" s="79">
        <v>100</v>
      </c>
      <c r="E203" s="55">
        <f t="shared" si="5"/>
        <v>0</v>
      </c>
      <c r="F203" s="131"/>
      <c r="G203" s="132"/>
      <c r="H203" s="114"/>
    </row>
    <row r="204" spans="1:8" ht="12.75" customHeight="1">
      <c r="A204" s="62">
        <v>70</v>
      </c>
      <c r="B204" s="64" t="s">
        <v>206</v>
      </c>
      <c r="C204" s="327"/>
      <c r="D204" s="79">
        <v>100</v>
      </c>
      <c r="E204" s="55">
        <f t="shared" si="5"/>
        <v>0</v>
      </c>
      <c r="F204" s="131"/>
      <c r="G204" s="132"/>
      <c r="H204" s="114"/>
    </row>
    <row r="205" spans="1:8" ht="12.75" customHeight="1" thickBot="1">
      <c r="A205" s="62">
        <v>71</v>
      </c>
      <c r="B205" s="64" t="s">
        <v>207</v>
      </c>
      <c r="C205" s="327"/>
      <c r="D205" s="79">
        <v>100</v>
      </c>
      <c r="E205" s="55">
        <f t="shared" si="5"/>
        <v>0</v>
      </c>
      <c r="F205" s="131"/>
      <c r="G205" s="132"/>
      <c r="H205" s="114"/>
    </row>
    <row r="206" spans="1:8" ht="22.5" customHeight="1" thickBot="1">
      <c r="A206" s="82">
        <v>72</v>
      </c>
      <c r="B206" s="87" t="s">
        <v>219</v>
      </c>
      <c r="C206" s="641">
        <f>SUM(C189:C205)</f>
        <v>0</v>
      </c>
      <c r="D206" s="670"/>
      <c r="E206" s="666">
        <f>SUM(E189:E205)</f>
        <v>0</v>
      </c>
      <c r="F206" s="650" t="s">
        <v>182</v>
      </c>
      <c r="G206" s="90">
        <f>+E206*1</f>
        <v>0</v>
      </c>
      <c r="H206" s="114"/>
    </row>
    <row r="207" spans="1:8" ht="22.5" customHeight="1">
      <c r="A207" s="91">
        <v>73</v>
      </c>
      <c r="B207" s="70" t="s">
        <v>220</v>
      </c>
      <c r="C207" s="643">
        <f>+C206+C187+C164+C145</f>
        <v>0</v>
      </c>
      <c r="D207" s="670"/>
      <c r="E207" s="671"/>
      <c r="F207" s="652"/>
      <c r="G207" s="141"/>
      <c r="H207" s="114"/>
    </row>
    <row r="208" spans="1:8" ht="22.5" customHeight="1" thickBot="1">
      <c r="A208" s="82">
        <v>74</v>
      </c>
      <c r="B208" s="92" t="s">
        <v>221</v>
      </c>
      <c r="C208" s="644"/>
      <c r="D208" s="644"/>
      <c r="E208" s="672"/>
      <c r="F208" s="653"/>
      <c r="G208" s="93">
        <f>+G206+G187+G164+G145</f>
        <v>0</v>
      </c>
      <c r="H208" s="114"/>
    </row>
    <row r="209" spans="1:8" ht="12">
      <c r="A209" s="40"/>
      <c r="B209" s="41" t="str">
        <f>B1</f>
        <v>NAME OF  LICENSEE: </v>
      </c>
      <c r="C209" s="625"/>
      <c r="D209" s="654"/>
      <c r="E209" s="654"/>
      <c r="F209" s="126"/>
      <c r="H209" s="114"/>
    </row>
    <row r="210" spans="1:6" ht="12">
      <c r="A210" s="40"/>
      <c r="B210" s="41" t="str">
        <f>B2</f>
        <v>MONTH ENDED: </v>
      </c>
      <c r="C210" s="625"/>
      <c r="D210" s="625"/>
      <c r="E210" s="654"/>
      <c r="F210" s="126"/>
    </row>
    <row r="211" spans="1:8" ht="25.5" customHeight="1" thickBot="1">
      <c r="A211" s="42"/>
      <c r="B211" s="43" t="s">
        <v>222</v>
      </c>
      <c r="C211" s="625"/>
      <c r="D211" s="654"/>
      <c r="E211" s="654"/>
      <c r="F211" s="126"/>
      <c r="G211" s="42"/>
      <c r="H211" s="42"/>
    </row>
    <row r="212" spans="1:5" ht="20.25" customHeight="1" thickBot="1">
      <c r="A212" s="40"/>
      <c r="B212" s="94"/>
      <c r="C212" s="142" t="s">
        <v>73</v>
      </c>
      <c r="D212" s="143" t="s">
        <v>73</v>
      </c>
      <c r="E212" s="80"/>
    </row>
    <row r="213" spans="1:6" ht="26.25" customHeight="1">
      <c r="A213" s="45">
        <v>1</v>
      </c>
      <c r="B213" s="46" t="s">
        <v>223</v>
      </c>
      <c r="C213" s="645"/>
      <c r="D213" s="673">
        <f>+E122</f>
        <v>0</v>
      </c>
      <c r="E213" s="674"/>
      <c r="F213" s="126"/>
    </row>
    <row r="214" spans="1:5" ht="15" customHeight="1">
      <c r="A214" s="62"/>
      <c r="B214" s="40" t="s">
        <v>224</v>
      </c>
      <c r="C214" s="144"/>
      <c r="D214" s="145"/>
      <c r="E214" s="80"/>
    </row>
    <row r="215" spans="1:5" ht="15" customHeight="1">
      <c r="A215" s="62">
        <v>2</v>
      </c>
      <c r="B215" s="64" t="s">
        <v>86</v>
      </c>
      <c r="C215" s="628"/>
      <c r="D215" s="132"/>
      <c r="E215" s="80"/>
    </row>
    <row r="216" spans="1:5" ht="15" customHeight="1">
      <c r="A216" s="62">
        <v>3</v>
      </c>
      <c r="B216" s="64" t="s">
        <v>180</v>
      </c>
      <c r="C216" s="327"/>
      <c r="D216" s="132"/>
      <c r="E216" s="80"/>
    </row>
    <row r="217" spans="1:6" ht="15" customHeight="1">
      <c r="A217" s="65">
        <v>4</v>
      </c>
      <c r="B217" s="66" t="s">
        <v>225</v>
      </c>
      <c r="C217" s="645"/>
      <c r="D217" s="675">
        <f>+C215+C216</f>
        <v>0</v>
      </c>
      <c r="E217" s="674"/>
      <c r="F217" s="126"/>
    </row>
    <row r="218" spans="1:5" ht="22.5" customHeight="1">
      <c r="A218" s="62">
        <v>5</v>
      </c>
      <c r="B218" s="64" t="s">
        <v>226</v>
      </c>
      <c r="C218" s="144"/>
      <c r="D218" s="95">
        <f>+D213-D217</f>
        <v>0</v>
      </c>
      <c r="E218" s="80"/>
    </row>
    <row r="219" spans="1:5" ht="25.5" customHeight="1">
      <c r="A219" s="62">
        <v>6</v>
      </c>
      <c r="B219" s="64" t="s">
        <v>227</v>
      </c>
      <c r="C219" s="144"/>
      <c r="D219" s="95">
        <f>+G208</f>
        <v>0</v>
      </c>
      <c r="E219" s="80"/>
    </row>
    <row r="220" spans="1:6" ht="24" customHeight="1">
      <c r="A220" s="65">
        <v>7</v>
      </c>
      <c r="B220" s="66" t="s">
        <v>228</v>
      </c>
      <c r="C220" s="144"/>
      <c r="D220" s="676">
        <f>+D218+D219</f>
        <v>0</v>
      </c>
      <c r="E220" s="674"/>
      <c r="F220" s="126"/>
    </row>
    <row r="221" spans="1:5" ht="15" customHeight="1">
      <c r="A221" s="62"/>
      <c r="B221" s="38" t="s">
        <v>83</v>
      </c>
      <c r="C221" s="144"/>
      <c r="D221" s="116"/>
      <c r="E221" s="80"/>
    </row>
    <row r="222" spans="1:5" ht="22.5" customHeight="1">
      <c r="A222" s="62">
        <v>8</v>
      </c>
      <c r="B222" s="64" t="s">
        <v>229</v>
      </c>
      <c r="C222" s="144"/>
      <c r="D222" s="96">
        <f>+C51</f>
        <v>0</v>
      </c>
      <c r="E222" s="80"/>
    </row>
    <row r="223" spans="1:6" ht="15" customHeight="1">
      <c r="A223" s="72">
        <v>9</v>
      </c>
      <c r="B223" s="66" t="s">
        <v>230</v>
      </c>
      <c r="C223" s="144"/>
      <c r="D223" s="675">
        <f>D220-D222</f>
        <v>0</v>
      </c>
      <c r="E223" s="654"/>
      <c r="F223" s="126"/>
    </row>
    <row r="224" spans="1:6" ht="15" customHeight="1">
      <c r="A224" s="65">
        <v>10</v>
      </c>
      <c r="B224" s="66" t="s">
        <v>231</v>
      </c>
      <c r="C224" s="144"/>
      <c r="D224" s="675">
        <f>+F21</f>
        <v>0</v>
      </c>
      <c r="E224" s="654"/>
      <c r="F224" s="126"/>
    </row>
    <row r="225" spans="1:6" ht="15" customHeight="1">
      <c r="A225" s="65">
        <v>11</v>
      </c>
      <c r="B225" s="66" t="s">
        <v>232</v>
      </c>
      <c r="C225" s="144"/>
      <c r="D225" s="675">
        <f>+F53</f>
        <v>0</v>
      </c>
      <c r="E225" s="654"/>
      <c r="F225" s="126"/>
    </row>
    <row r="226" spans="1:6" ht="15" customHeight="1">
      <c r="A226" s="72">
        <v>12</v>
      </c>
      <c r="B226" s="66" t="s">
        <v>433</v>
      </c>
      <c r="C226" s="624"/>
      <c r="D226" s="675">
        <f>F56</f>
        <v>0</v>
      </c>
      <c r="E226" s="654"/>
      <c r="F226" s="126"/>
    </row>
    <row r="227" ht="12">
      <c r="A227" s="40"/>
    </row>
    <row r="228" ht="22.5" customHeight="1">
      <c r="A228" s="40"/>
    </row>
    <row r="229" ht="12">
      <c r="A229" s="40"/>
    </row>
    <row r="230" ht="12">
      <c r="A230" s="40"/>
    </row>
    <row r="231" ht="12">
      <c r="A231" s="40"/>
    </row>
    <row r="232" ht="12">
      <c r="A232" s="40"/>
    </row>
    <row r="233" ht="12">
      <c r="A233" s="40"/>
    </row>
    <row r="234" ht="12">
      <c r="A234" s="40"/>
    </row>
    <row r="235" ht="12">
      <c r="A235" s="40"/>
    </row>
    <row r="236" ht="12">
      <c r="A236" s="40"/>
    </row>
    <row r="237" ht="12">
      <c r="A237" s="40"/>
    </row>
    <row r="238" ht="12">
      <c r="A238" s="40"/>
    </row>
    <row r="239" ht="12">
      <c r="A239" s="40"/>
    </row>
    <row r="240" ht="12">
      <c r="A240" s="40"/>
    </row>
    <row r="241" ht="12">
      <c r="A241" s="40"/>
    </row>
    <row r="242" ht="12">
      <c r="A242" s="40"/>
    </row>
    <row r="243" ht="12">
      <c r="A243" s="40"/>
    </row>
    <row r="244" ht="12">
      <c r="A244" s="40"/>
    </row>
    <row r="245" ht="12">
      <c r="A245" s="40"/>
    </row>
    <row r="246" ht="12">
      <c r="A246" s="40"/>
    </row>
    <row r="247" ht="12">
      <c r="A247" s="40"/>
    </row>
    <row r="248" ht="12">
      <c r="A248" s="40"/>
    </row>
    <row r="249" ht="12">
      <c r="A249" s="40"/>
    </row>
    <row r="250" ht="12">
      <c r="A250" s="40"/>
    </row>
    <row r="251" ht="12">
      <c r="A251" s="40"/>
    </row>
    <row r="252" ht="12">
      <c r="A252" s="40"/>
    </row>
    <row r="253" ht="12">
      <c r="A253" s="40"/>
    </row>
    <row r="254" ht="12">
      <c r="A254" s="40"/>
    </row>
    <row r="255" ht="12">
      <c r="A255" s="40"/>
    </row>
    <row r="256" ht="12">
      <c r="A256" s="40"/>
    </row>
    <row r="257" ht="12">
      <c r="A257" s="40"/>
    </row>
    <row r="258" ht="12">
      <c r="A258" s="40"/>
    </row>
    <row r="259" ht="12">
      <c r="A259" s="40"/>
    </row>
    <row r="260" ht="12">
      <c r="A260" s="40"/>
    </row>
    <row r="261" ht="12">
      <c r="A261" s="40"/>
    </row>
    <row r="262" ht="12">
      <c r="A262" s="40"/>
    </row>
    <row r="263" ht="12">
      <c r="A263" s="40"/>
    </row>
    <row r="264" ht="12">
      <c r="A264" s="40"/>
    </row>
    <row r="265" ht="12">
      <c r="A265" s="40"/>
    </row>
    <row r="266" ht="12">
      <c r="A266" s="40"/>
    </row>
    <row r="267" ht="12">
      <c r="A267" s="40"/>
    </row>
    <row r="268" ht="12">
      <c r="A268" s="40"/>
    </row>
    <row r="269" ht="12">
      <c r="A269" s="40"/>
    </row>
    <row r="270" ht="12">
      <c r="A270" s="40"/>
    </row>
    <row r="271" ht="12">
      <c r="A271" s="40"/>
    </row>
    <row r="272" ht="12">
      <c r="A272" s="40"/>
    </row>
    <row r="273" ht="12">
      <c r="A273" s="40"/>
    </row>
    <row r="274" ht="12">
      <c r="A274" s="40"/>
    </row>
    <row r="275" ht="12">
      <c r="A275" s="40"/>
    </row>
    <row r="276" ht="12">
      <c r="A276" s="40"/>
    </row>
    <row r="277" ht="12">
      <c r="A277" s="40"/>
    </row>
  </sheetData>
  <sheetProtection password="FE99" sheet="1" objects="1" selectLockedCells="1"/>
  <mergeCells count="1">
    <mergeCell ref="A1:A3"/>
  </mergeCells>
  <printOptions horizontalCentered="1"/>
  <pageMargins left="0.22" right="0.24" top="0.31" bottom="0.16" header="0.17" footer="0.15"/>
  <pageSetup horizontalDpi="600" verticalDpi="600" orientation="portrait" paperSize="9" scale="85" r:id="rId1"/>
  <headerFooter alignWithMargins="0">
    <oddFooter>&amp;L&amp;"Times New Roman,Regular"&amp;11&amp;D&amp;C&amp;"Times New Roman,Regular"&amp;11&amp;P of &amp;N&amp;R&amp;"Times New Roman,Regular"&amp;11CB100</oddFooter>
  </headerFooter>
  <rowBreaks count="4" manualBreakCount="4">
    <brk id="58" max="255" man="1"/>
    <brk id="122" max="255" man="1"/>
    <brk id="164" max="255" man="1"/>
    <brk id="208" max="255" man="1"/>
  </rowBreaks>
  <ignoredErrors>
    <ignoredError sqref="C127" numberStoredAsText="1"/>
  </ignoredErrors>
</worksheet>
</file>

<file path=xl/worksheets/sheet3.xml><?xml version="1.0" encoding="utf-8"?>
<worksheet xmlns="http://schemas.openxmlformats.org/spreadsheetml/2006/main" xmlns:r="http://schemas.openxmlformats.org/officeDocument/2006/relationships">
  <sheetPr transitionEvaluation="1"/>
  <dimension ref="A1:AZ827"/>
  <sheetViews>
    <sheetView showGridLines="0" zoomScalePageLayoutView="0" workbookViewId="0" topLeftCell="A1">
      <pane xSplit="5" ySplit="9" topLeftCell="F10" activePane="bottomRight" state="frozen"/>
      <selection pane="topLeft" activeCell="B1" sqref="B1"/>
      <selection pane="topRight" activeCell="F1" sqref="F1"/>
      <selection pane="bottomLeft" activeCell="B10" sqref="B10"/>
      <selection pane="bottomRight" activeCell="D5" sqref="D5"/>
    </sheetView>
  </sheetViews>
  <sheetFormatPr defaultColWidth="8.5546875" defaultRowHeight="15"/>
  <cols>
    <col min="1" max="1" width="0.88671875" style="230" customWidth="1"/>
    <col min="2" max="2" width="4.88671875" style="174" customWidth="1"/>
    <col min="3" max="3" width="7.6640625" style="174" customWidth="1"/>
    <col min="4" max="4" width="18.5546875" style="174" customWidth="1"/>
    <col min="5" max="5" width="6.21484375" style="174" customWidth="1"/>
    <col min="6" max="6" width="9.99609375" style="174" customWidth="1"/>
    <col min="7" max="7" width="1.4375" style="174" customWidth="1"/>
    <col min="8" max="8" width="7.88671875" style="174" customWidth="1"/>
    <col min="9" max="9" width="1.4375" style="174" customWidth="1"/>
    <col min="10" max="10" width="7.88671875" style="174" customWidth="1"/>
    <col min="11" max="11" width="1.4375" style="174" customWidth="1"/>
    <col min="12" max="12" width="7.88671875" style="174" customWidth="1"/>
    <col min="13" max="13" width="1.4375" style="174" customWidth="1"/>
    <col min="14" max="14" width="7.88671875" style="174" customWidth="1"/>
    <col min="15" max="15" width="1.4375" style="174" customWidth="1"/>
    <col min="16" max="16" width="7.88671875" style="174" customWidth="1"/>
    <col min="17" max="17" width="1.4375" style="174" customWidth="1"/>
    <col min="18" max="18" width="7.88671875" style="174" customWidth="1"/>
    <col min="19" max="19" width="1.4375" style="174" customWidth="1"/>
    <col min="20" max="20" width="7.88671875" style="174" customWidth="1"/>
    <col min="21" max="21" width="1.4375" style="174" customWidth="1"/>
    <col min="22" max="22" width="7.88671875" style="174" customWidth="1"/>
    <col min="23" max="23" width="1.4375" style="174" customWidth="1"/>
    <col min="24" max="24" width="7.88671875" style="174" customWidth="1"/>
    <col min="25" max="25" width="1.4375" style="174" customWidth="1"/>
    <col min="26" max="26" width="7.88671875" style="174" customWidth="1"/>
    <col min="27" max="27" width="1.4375" style="174" customWidth="1"/>
    <col min="28" max="28" width="7.88671875" style="174" customWidth="1"/>
    <col min="29" max="29" width="1.4375" style="174" customWidth="1"/>
    <col min="30" max="30" width="7.88671875" style="174" customWidth="1"/>
    <col min="31" max="31" width="1.4375" style="174" customWidth="1"/>
    <col min="32" max="32" width="7.88671875" style="174" customWidth="1"/>
    <col min="33" max="33" width="1.4375" style="174" customWidth="1"/>
    <col min="34" max="34" width="4.77734375" style="174" customWidth="1"/>
    <col min="35" max="35" width="1.4375" style="174" customWidth="1"/>
    <col min="36" max="36" width="4.77734375" style="174" customWidth="1"/>
    <col min="37" max="37" width="1.4375" style="174" customWidth="1"/>
    <col min="38" max="38" width="4.77734375" style="174" customWidth="1"/>
    <col min="39" max="39" width="1.4375" style="174" customWidth="1"/>
    <col min="40" max="40" width="4.77734375" style="174" customWidth="1"/>
    <col min="41" max="41" width="1.4375" style="174" customWidth="1"/>
    <col min="42" max="42" width="4.88671875" style="174" customWidth="1"/>
    <col min="43" max="43" width="1.5625" style="230" customWidth="1"/>
    <col min="44" max="246" width="8.5546875" style="174" customWidth="1"/>
    <col min="247" max="16384" width="8.5546875" style="174" customWidth="1"/>
  </cols>
  <sheetData>
    <row r="1" ht="12.75">
      <c r="AH1" s="175"/>
    </row>
    <row r="2" spans="1:43" s="176" customFormat="1" ht="12.75">
      <c r="A2" s="267"/>
      <c r="B2" s="724" t="s">
        <v>233</v>
      </c>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267"/>
    </row>
    <row r="3" spans="1:43" s="176" customFormat="1" ht="16.5" customHeight="1">
      <c r="A3" s="267"/>
      <c r="B3" s="724" t="s">
        <v>234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row>
    <row r="4" spans="1:43" s="176" customFormat="1" ht="13.5" customHeight="1">
      <c r="A4" s="26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267"/>
    </row>
    <row r="5" spans="1:44" ht="14.25" customHeight="1">
      <c r="A5" s="262"/>
      <c r="B5" s="175" t="s">
        <v>235</v>
      </c>
      <c r="C5" s="178"/>
      <c r="D5" s="295"/>
      <c r="E5" s="178"/>
      <c r="F5" s="178"/>
      <c r="G5" s="178"/>
      <c r="H5" s="178"/>
      <c r="I5" s="178"/>
      <c r="J5" s="178"/>
      <c r="K5" s="178"/>
      <c r="L5" s="178"/>
      <c r="M5" s="178"/>
      <c r="N5" s="180"/>
      <c r="O5" s="178"/>
      <c r="P5" s="178"/>
      <c r="AP5" s="178"/>
      <c r="AQ5" s="262"/>
      <c r="AR5" s="178"/>
    </row>
    <row r="6" spans="1:44" s="182" customFormat="1" ht="12.75">
      <c r="A6" s="277"/>
      <c r="C6" s="183" t="s">
        <v>236</v>
      </c>
      <c r="D6" s="296"/>
      <c r="AP6" s="184"/>
      <c r="AQ6" s="277"/>
      <c r="AR6" s="181"/>
    </row>
    <row r="7" spans="1:44" s="176" customFormat="1" ht="12.75">
      <c r="A7" s="289"/>
      <c r="B7" s="728" t="s">
        <v>237</v>
      </c>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30"/>
      <c r="AR7" s="187"/>
    </row>
    <row r="8" spans="1:43" s="188" customFormat="1" ht="13.5" customHeight="1">
      <c r="A8" s="290"/>
      <c r="B8" s="189"/>
      <c r="G8" s="190"/>
      <c r="AH8" s="731" t="s">
        <v>238</v>
      </c>
      <c r="AI8" s="731"/>
      <c r="AJ8" s="731"/>
      <c r="AK8" s="731"/>
      <c r="AL8" s="731"/>
      <c r="AM8" s="731"/>
      <c r="AN8" s="731"/>
      <c r="AO8" s="731"/>
      <c r="AP8" s="731"/>
      <c r="AQ8" s="278"/>
    </row>
    <row r="9" spans="1:44" s="198" customFormat="1" ht="13.5" customHeight="1">
      <c r="A9" s="290"/>
      <c r="B9" s="191"/>
      <c r="C9" s="192"/>
      <c r="D9" s="192"/>
      <c r="E9" s="192"/>
      <c r="F9" s="193" t="s">
        <v>239</v>
      </c>
      <c r="G9" s="194"/>
      <c r="H9" s="188" t="s">
        <v>240</v>
      </c>
      <c r="I9" s="188"/>
      <c r="J9" s="188" t="s">
        <v>241</v>
      </c>
      <c r="K9" s="188"/>
      <c r="L9" s="188" t="s">
        <v>242</v>
      </c>
      <c r="M9" s="188"/>
      <c r="N9" s="188" t="s">
        <v>243</v>
      </c>
      <c r="O9" s="188"/>
      <c r="P9" s="188" t="s">
        <v>244</v>
      </c>
      <c r="Q9" s="188"/>
      <c r="R9" s="188" t="s">
        <v>245</v>
      </c>
      <c r="S9" s="188"/>
      <c r="T9" s="188" t="s">
        <v>246</v>
      </c>
      <c r="U9" s="188"/>
      <c r="V9" s="188" t="s">
        <v>247</v>
      </c>
      <c r="W9" s="188"/>
      <c r="X9" s="188" t="s">
        <v>248</v>
      </c>
      <c r="Y9" s="188"/>
      <c r="Z9" s="188" t="s">
        <v>249</v>
      </c>
      <c r="AA9" s="188"/>
      <c r="AB9" s="192" t="s">
        <v>250</v>
      </c>
      <c r="AC9" s="192"/>
      <c r="AD9" s="192" t="s">
        <v>251</v>
      </c>
      <c r="AE9" s="192"/>
      <c r="AF9" s="192" t="s">
        <v>252</v>
      </c>
      <c r="AG9" s="194"/>
      <c r="AH9" s="195"/>
      <c r="AI9" s="196"/>
      <c r="AJ9" s="196"/>
      <c r="AK9" s="196"/>
      <c r="AL9" s="196"/>
      <c r="AM9" s="196"/>
      <c r="AN9" s="196"/>
      <c r="AO9" s="196"/>
      <c r="AP9" s="197"/>
      <c r="AQ9" s="279"/>
      <c r="AR9" s="188"/>
    </row>
    <row r="10" spans="1:43" s="182" customFormat="1" ht="20.25" customHeight="1">
      <c r="A10" s="291"/>
      <c r="B10" s="186">
        <v>1</v>
      </c>
      <c r="C10" s="199"/>
      <c r="D10" s="200" t="s">
        <v>253</v>
      </c>
      <c r="E10" s="201"/>
      <c r="F10" s="203"/>
      <c r="G10" s="201"/>
      <c r="H10" s="204"/>
      <c r="I10" s="199"/>
      <c r="J10" s="204"/>
      <c r="K10" s="199"/>
      <c r="L10" s="204"/>
      <c r="M10" s="199"/>
      <c r="N10" s="204"/>
      <c r="O10" s="199"/>
      <c r="P10" s="199"/>
      <c r="Q10" s="199"/>
      <c r="R10" s="199"/>
      <c r="S10" s="199"/>
      <c r="T10" s="199"/>
      <c r="U10" s="199"/>
      <c r="V10" s="199"/>
      <c r="W10" s="199"/>
      <c r="X10" s="199"/>
      <c r="Y10" s="199"/>
      <c r="Z10" s="199"/>
      <c r="AA10" s="199"/>
      <c r="AB10" s="205"/>
      <c r="AC10" s="199"/>
      <c r="AD10" s="205"/>
      <c r="AE10" s="199"/>
      <c r="AF10" s="205"/>
      <c r="AG10" s="199"/>
      <c r="AH10" s="199"/>
      <c r="AI10" s="199"/>
      <c r="AJ10" s="199"/>
      <c r="AK10" s="199"/>
      <c r="AL10" s="199"/>
      <c r="AM10" s="199"/>
      <c r="AN10" s="199"/>
      <c r="AO10" s="199"/>
      <c r="AP10" s="199"/>
      <c r="AQ10" s="280"/>
    </row>
    <row r="11" spans="1:43" ht="15" customHeight="1">
      <c r="A11" s="262"/>
      <c r="B11" s="206"/>
      <c r="C11" s="207"/>
      <c r="D11" s="180"/>
      <c r="E11" s="208" t="s">
        <v>254</v>
      </c>
      <c r="F11" s="209"/>
      <c r="G11" s="207"/>
      <c r="H11" s="210"/>
      <c r="I11" s="178"/>
      <c r="J11" s="210"/>
      <c r="K11" s="178"/>
      <c r="L11" s="210"/>
      <c r="M11" s="178"/>
      <c r="N11" s="210"/>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211"/>
      <c r="AQ11" s="281"/>
    </row>
    <row r="12" spans="1:43" s="180" customFormat="1" ht="15" customHeight="1">
      <c r="A12" s="292"/>
      <c r="B12" s="212">
        <v>11</v>
      </c>
      <c r="D12" s="180" t="s">
        <v>255</v>
      </c>
      <c r="F12" s="213">
        <f>IF(SUM(H12:AP12)&lt;SUM(F14:F16),E$11,SUM(H12:AP12))</f>
        <v>0</v>
      </c>
      <c r="H12" s="168"/>
      <c r="I12" s="716"/>
      <c r="J12" s="160"/>
      <c r="K12" s="716"/>
      <c r="L12" s="160"/>
      <c r="M12" s="716"/>
      <c r="N12" s="160"/>
      <c r="O12" s="716"/>
      <c r="P12" s="160"/>
      <c r="Q12" s="716"/>
      <c r="R12" s="160"/>
      <c r="S12" s="716"/>
      <c r="T12" s="160"/>
      <c r="U12" s="716"/>
      <c r="V12" s="160"/>
      <c r="W12" s="716"/>
      <c r="X12" s="160"/>
      <c r="Y12" s="716"/>
      <c r="Z12" s="160"/>
      <c r="AA12" s="716"/>
      <c r="AB12" s="160"/>
      <c r="AC12" s="716"/>
      <c r="AD12" s="160"/>
      <c r="AE12" s="716"/>
      <c r="AF12" s="160"/>
      <c r="AG12" s="716"/>
      <c r="AH12" s="160"/>
      <c r="AI12" s="716"/>
      <c r="AJ12" s="160"/>
      <c r="AK12" s="716"/>
      <c r="AL12" s="160"/>
      <c r="AM12" s="716"/>
      <c r="AN12" s="160"/>
      <c r="AO12" s="716"/>
      <c r="AP12" s="160"/>
      <c r="AQ12" s="282"/>
    </row>
    <row r="13" spans="1:43" s="178" customFormat="1" ht="15" customHeight="1">
      <c r="A13" s="262"/>
      <c r="B13" s="189"/>
      <c r="D13" s="207" t="s">
        <v>256</v>
      </c>
      <c r="F13" s="214"/>
      <c r="H13" s="290"/>
      <c r="I13" s="262"/>
      <c r="J13" s="290"/>
      <c r="K13" s="262"/>
      <c r="L13" s="290"/>
      <c r="M13" s="262"/>
      <c r="N13" s="290"/>
      <c r="O13" s="262"/>
      <c r="P13" s="290"/>
      <c r="Q13" s="262"/>
      <c r="R13" s="290"/>
      <c r="S13" s="262"/>
      <c r="T13" s="290"/>
      <c r="U13" s="262"/>
      <c r="V13" s="290"/>
      <c r="W13" s="262"/>
      <c r="X13" s="290"/>
      <c r="Y13" s="262"/>
      <c r="Z13" s="290"/>
      <c r="AA13" s="262"/>
      <c r="AB13" s="290"/>
      <c r="AC13" s="262"/>
      <c r="AD13" s="290"/>
      <c r="AE13" s="262"/>
      <c r="AF13" s="262"/>
      <c r="AG13" s="262"/>
      <c r="AH13" s="290"/>
      <c r="AI13" s="262"/>
      <c r="AJ13" s="290"/>
      <c r="AK13" s="262"/>
      <c r="AL13" s="290"/>
      <c r="AM13" s="262"/>
      <c r="AN13" s="290"/>
      <c r="AO13" s="262"/>
      <c r="AP13" s="262"/>
      <c r="AQ13" s="281"/>
    </row>
    <row r="14" spans="1:43" s="178" customFormat="1" ht="15" customHeight="1">
      <c r="A14" s="262"/>
      <c r="B14" s="189"/>
      <c r="C14" s="215">
        <v>1101</v>
      </c>
      <c r="D14" s="178" t="s">
        <v>257</v>
      </c>
      <c r="F14" s="216"/>
      <c r="H14" s="162"/>
      <c r="I14" s="715"/>
      <c r="J14" s="162"/>
      <c r="K14" s="715"/>
      <c r="L14" s="162"/>
      <c r="M14" s="715"/>
      <c r="N14" s="162"/>
      <c r="O14" s="715"/>
      <c r="P14" s="162"/>
      <c r="Q14" s="715"/>
      <c r="R14" s="162"/>
      <c r="S14" s="715"/>
      <c r="T14" s="162"/>
      <c r="U14" s="715"/>
      <c r="V14" s="162"/>
      <c r="W14" s="715"/>
      <c r="X14" s="162"/>
      <c r="Y14" s="715"/>
      <c r="Z14" s="162"/>
      <c r="AA14" s="715"/>
      <c r="AB14" s="162"/>
      <c r="AC14" s="715"/>
      <c r="AD14" s="162"/>
      <c r="AE14" s="715"/>
      <c r="AF14" s="163"/>
      <c r="AG14" s="715"/>
      <c r="AH14" s="162"/>
      <c r="AI14" s="715"/>
      <c r="AJ14" s="162"/>
      <c r="AK14" s="715"/>
      <c r="AL14" s="162"/>
      <c r="AM14" s="715"/>
      <c r="AN14" s="162"/>
      <c r="AO14" s="715"/>
      <c r="AP14" s="163"/>
      <c r="AQ14" s="281"/>
    </row>
    <row r="15" spans="1:43" s="178" customFormat="1" ht="15" customHeight="1">
      <c r="A15" s="262"/>
      <c r="B15" s="189"/>
      <c r="C15" s="215">
        <v>1103</v>
      </c>
      <c r="D15" s="178" t="s">
        <v>258</v>
      </c>
      <c r="F15" s="216">
        <f>+H15+J15+L15+N15+P15+R15+T15+V15+X15+Z15+AB15+AD15+AF15+AH15+AJ15+AL15+AN15+AP15</f>
        <v>0</v>
      </c>
      <c r="H15" s="164"/>
      <c r="I15" s="715"/>
      <c r="J15" s="164"/>
      <c r="K15" s="715"/>
      <c r="L15" s="164"/>
      <c r="M15" s="715"/>
      <c r="N15" s="164"/>
      <c r="O15" s="715"/>
      <c r="P15" s="164"/>
      <c r="Q15" s="715"/>
      <c r="R15" s="164"/>
      <c r="S15" s="715"/>
      <c r="T15" s="164"/>
      <c r="U15" s="715"/>
      <c r="V15" s="164"/>
      <c r="W15" s="715"/>
      <c r="X15" s="164"/>
      <c r="Y15" s="715"/>
      <c r="Z15" s="164"/>
      <c r="AA15" s="715"/>
      <c r="AB15" s="164"/>
      <c r="AC15" s="715"/>
      <c r="AD15" s="164"/>
      <c r="AE15" s="715"/>
      <c r="AF15" s="165"/>
      <c r="AG15" s="715"/>
      <c r="AH15" s="164"/>
      <c r="AI15" s="715"/>
      <c r="AJ15" s="164"/>
      <c r="AK15" s="715"/>
      <c r="AL15" s="164"/>
      <c r="AM15" s="715"/>
      <c r="AN15" s="164"/>
      <c r="AO15" s="715"/>
      <c r="AP15" s="165"/>
      <c r="AQ15" s="281"/>
    </row>
    <row r="16" spans="1:43" s="178" customFormat="1" ht="15" customHeight="1">
      <c r="A16" s="262"/>
      <c r="B16" s="189"/>
      <c r="C16" s="215">
        <v>1104</v>
      </c>
      <c r="D16" s="726" t="s">
        <v>259</v>
      </c>
      <c r="E16" s="726"/>
      <c r="F16" s="216">
        <f>+H16+J16+L16+N16+P16+R16+T16+V16+X16+Z16+AB16+AD16+AF16+AH16+AJ16+AL16+AN16+AP16</f>
        <v>0</v>
      </c>
      <c r="G16" s="185"/>
      <c r="H16" s="164"/>
      <c r="I16" s="715"/>
      <c r="J16" s="164"/>
      <c r="K16" s="715"/>
      <c r="L16" s="164"/>
      <c r="M16" s="715"/>
      <c r="N16" s="164"/>
      <c r="O16" s="715"/>
      <c r="P16" s="164"/>
      <c r="Q16" s="715"/>
      <c r="R16" s="164"/>
      <c r="S16" s="715"/>
      <c r="T16" s="164"/>
      <c r="U16" s="715"/>
      <c r="V16" s="164"/>
      <c r="W16" s="715"/>
      <c r="X16" s="164"/>
      <c r="Y16" s="715"/>
      <c r="Z16" s="164"/>
      <c r="AA16" s="715"/>
      <c r="AB16" s="164"/>
      <c r="AC16" s="715"/>
      <c r="AD16" s="164"/>
      <c r="AE16" s="715"/>
      <c r="AF16" s="165"/>
      <c r="AG16" s="715"/>
      <c r="AH16" s="164"/>
      <c r="AI16" s="715"/>
      <c r="AJ16" s="164"/>
      <c r="AK16" s="715"/>
      <c r="AL16" s="164"/>
      <c r="AM16" s="715"/>
      <c r="AN16" s="164"/>
      <c r="AO16" s="715"/>
      <c r="AP16" s="165"/>
      <c r="AQ16" s="281"/>
    </row>
    <row r="17" spans="1:43" s="180" customFormat="1" ht="15" customHeight="1">
      <c r="A17" s="292"/>
      <c r="B17" s="212">
        <v>12</v>
      </c>
      <c r="D17" s="727" t="s">
        <v>260</v>
      </c>
      <c r="E17" s="727"/>
      <c r="F17" s="213">
        <f>+H17+J17+L17+N17+P17+R17+T17+V17+X17+Z17+AB17+AD17+AF17+AH17+AJ17+AL17+AN17+AP17</f>
        <v>0</v>
      </c>
      <c r="G17" s="217"/>
      <c r="H17" s="166"/>
      <c r="I17" s="716"/>
      <c r="J17" s="166"/>
      <c r="K17" s="716"/>
      <c r="L17" s="166"/>
      <c r="M17" s="716"/>
      <c r="N17" s="166"/>
      <c r="O17" s="716"/>
      <c r="P17" s="166"/>
      <c r="Q17" s="716"/>
      <c r="R17" s="166"/>
      <c r="S17" s="716"/>
      <c r="T17" s="166"/>
      <c r="U17" s="716"/>
      <c r="V17" s="166"/>
      <c r="W17" s="716"/>
      <c r="X17" s="166"/>
      <c r="Y17" s="716"/>
      <c r="Z17" s="166"/>
      <c r="AA17" s="716"/>
      <c r="AB17" s="166"/>
      <c r="AC17" s="716"/>
      <c r="AD17" s="166"/>
      <c r="AE17" s="716"/>
      <c r="AF17" s="167"/>
      <c r="AG17" s="716"/>
      <c r="AH17" s="166"/>
      <c r="AI17" s="716"/>
      <c r="AJ17" s="166"/>
      <c r="AK17" s="716"/>
      <c r="AL17" s="166"/>
      <c r="AM17" s="716"/>
      <c r="AN17" s="166"/>
      <c r="AO17" s="716"/>
      <c r="AP17" s="167"/>
      <c r="AQ17" s="282"/>
    </row>
    <row r="18" spans="1:43" s="180" customFormat="1" ht="15" customHeight="1">
      <c r="A18" s="292"/>
      <c r="B18" s="212">
        <v>13</v>
      </c>
      <c r="D18" s="180" t="s">
        <v>261</v>
      </c>
      <c r="F18" s="213">
        <f>IF(SUM(H18:AP18)&lt;(F20+F21+F23+F24),E$11,SUM(H18:AP18))</f>
        <v>0</v>
      </c>
      <c r="H18" s="160"/>
      <c r="I18" s="716"/>
      <c r="J18" s="160"/>
      <c r="K18" s="716"/>
      <c r="L18" s="160"/>
      <c r="M18" s="716"/>
      <c r="N18" s="160"/>
      <c r="O18" s="716"/>
      <c r="P18" s="160"/>
      <c r="Q18" s="716"/>
      <c r="R18" s="160"/>
      <c r="S18" s="716"/>
      <c r="T18" s="160"/>
      <c r="U18" s="716"/>
      <c r="V18" s="160"/>
      <c r="W18" s="716"/>
      <c r="X18" s="160"/>
      <c r="Y18" s="716"/>
      <c r="Z18" s="160"/>
      <c r="AA18" s="716"/>
      <c r="AB18" s="160"/>
      <c r="AC18" s="716"/>
      <c r="AD18" s="160"/>
      <c r="AE18" s="716"/>
      <c r="AF18" s="167"/>
      <c r="AG18" s="716"/>
      <c r="AH18" s="160"/>
      <c r="AI18" s="716"/>
      <c r="AJ18" s="160"/>
      <c r="AK18" s="716"/>
      <c r="AL18" s="160"/>
      <c r="AM18" s="716"/>
      <c r="AN18" s="160"/>
      <c r="AO18" s="716"/>
      <c r="AP18" s="167"/>
      <c r="AQ18" s="282"/>
    </row>
    <row r="19" spans="1:43" s="178" customFormat="1" ht="15" customHeight="1">
      <c r="A19" s="262"/>
      <c r="B19" s="189"/>
      <c r="D19" s="207" t="s">
        <v>256</v>
      </c>
      <c r="F19" s="218"/>
      <c r="H19" s="290"/>
      <c r="I19" s="262"/>
      <c r="J19" s="290"/>
      <c r="K19" s="262"/>
      <c r="L19" s="290"/>
      <c r="M19" s="262"/>
      <c r="N19" s="290"/>
      <c r="O19" s="262"/>
      <c r="P19" s="290"/>
      <c r="Q19" s="262"/>
      <c r="R19" s="290"/>
      <c r="S19" s="262"/>
      <c r="T19" s="290"/>
      <c r="U19" s="262"/>
      <c r="V19" s="290"/>
      <c r="W19" s="262"/>
      <c r="X19" s="290"/>
      <c r="Y19" s="262"/>
      <c r="Z19" s="290"/>
      <c r="AA19" s="262"/>
      <c r="AB19" s="290"/>
      <c r="AC19" s="262"/>
      <c r="AD19" s="290"/>
      <c r="AE19" s="262"/>
      <c r="AF19" s="709"/>
      <c r="AG19" s="262"/>
      <c r="AH19" s="290"/>
      <c r="AI19" s="262"/>
      <c r="AJ19" s="290"/>
      <c r="AK19" s="262"/>
      <c r="AL19" s="290"/>
      <c r="AM19" s="262"/>
      <c r="AN19" s="290"/>
      <c r="AO19" s="262"/>
      <c r="AP19" s="709"/>
      <c r="AQ19" s="281"/>
    </row>
    <row r="20" spans="1:43" s="178" customFormat="1" ht="15" customHeight="1">
      <c r="A20" s="262"/>
      <c r="B20" s="206"/>
      <c r="C20" s="215">
        <v>1301</v>
      </c>
      <c r="D20" s="726" t="s">
        <v>262</v>
      </c>
      <c r="E20" s="726"/>
      <c r="F20" s="216">
        <f>+H20+J20+L20+N20+P20+R20+T20+V20+X20+Z20+AB20+AD20+AF20+AH20+AJ20+AL20+AN20+AP20</f>
        <v>0</v>
      </c>
      <c r="G20" s="185"/>
      <c r="H20" s="162"/>
      <c r="I20" s="715"/>
      <c r="J20" s="162"/>
      <c r="K20" s="715"/>
      <c r="L20" s="162"/>
      <c r="M20" s="715"/>
      <c r="N20" s="162"/>
      <c r="O20" s="715"/>
      <c r="P20" s="162"/>
      <c r="Q20" s="715"/>
      <c r="R20" s="162"/>
      <c r="S20" s="715"/>
      <c r="T20" s="162"/>
      <c r="U20" s="715"/>
      <c r="V20" s="162"/>
      <c r="W20" s="715"/>
      <c r="X20" s="162"/>
      <c r="Y20" s="715"/>
      <c r="Z20" s="162"/>
      <c r="AA20" s="715"/>
      <c r="AB20" s="162"/>
      <c r="AC20" s="715"/>
      <c r="AD20" s="162"/>
      <c r="AE20" s="715"/>
      <c r="AF20" s="163"/>
      <c r="AG20" s="715"/>
      <c r="AH20" s="162"/>
      <c r="AI20" s="715"/>
      <c r="AJ20" s="162"/>
      <c r="AK20" s="715"/>
      <c r="AL20" s="162"/>
      <c r="AM20" s="715"/>
      <c r="AN20" s="162"/>
      <c r="AO20" s="715"/>
      <c r="AP20" s="163"/>
      <c r="AQ20" s="281"/>
    </row>
    <row r="21" spans="1:43" s="178" customFormat="1" ht="15" customHeight="1">
      <c r="A21" s="262"/>
      <c r="B21" s="206"/>
      <c r="C21" s="215">
        <v>1302</v>
      </c>
      <c r="D21" s="726" t="s">
        <v>263</v>
      </c>
      <c r="E21" s="726"/>
      <c r="F21" s="216">
        <f>IF(SUM(H21:AB21)&lt;F22,E$11,SUM(H21:AB21))</f>
        <v>0</v>
      </c>
      <c r="G21" s="185"/>
      <c r="H21" s="164"/>
      <c r="I21" s="715"/>
      <c r="J21" s="164"/>
      <c r="K21" s="715"/>
      <c r="L21" s="164"/>
      <c r="M21" s="715"/>
      <c r="N21" s="164"/>
      <c r="O21" s="715"/>
      <c r="P21" s="164"/>
      <c r="Q21" s="715"/>
      <c r="R21" s="164"/>
      <c r="S21" s="715"/>
      <c r="T21" s="164"/>
      <c r="U21" s="715"/>
      <c r="V21" s="164"/>
      <c r="W21" s="715"/>
      <c r="X21" s="164"/>
      <c r="Y21" s="715"/>
      <c r="Z21" s="164"/>
      <c r="AA21" s="715"/>
      <c r="AB21" s="164"/>
      <c r="AC21" s="715"/>
      <c r="AD21" s="164"/>
      <c r="AE21" s="715"/>
      <c r="AF21" s="165"/>
      <c r="AG21" s="715"/>
      <c r="AH21" s="164"/>
      <c r="AI21" s="715"/>
      <c r="AJ21" s="164"/>
      <c r="AK21" s="715"/>
      <c r="AL21" s="164"/>
      <c r="AM21" s="715"/>
      <c r="AN21" s="164"/>
      <c r="AO21" s="715"/>
      <c r="AP21" s="165"/>
      <c r="AQ21" s="281"/>
    </row>
    <row r="22" spans="1:43" s="178" customFormat="1" ht="15" customHeight="1">
      <c r="A22" s="262"/>
      <c r="B22" s="206"/>
      <c r="C22" s="215"/>
      <c r="D22" s="735" t="s">
        <v>264</v>
      </c>
      <c r="E22" s="726"/>
      <c r="F22" s="216">
        <f>+H22+J22+L22+N22+P22+R22+T22+V22+X22+Z22+AB22+AD22+AF22+AH22+AJ22+AL22+AN22+AP22</f>
        <v>0</v>
      </c>
      <c r="G22" s="185"/>
      <c r="H22" s="164"/>
      <c r="I22" s="715"/>
      <c r="J22" s="164"/>
      <c r="K22" s="715"/>
      <c r="L22" s="164"/>
      <c r="M22" s="715"/>
      <c r="N22" s="164"/>
      <c r="O22" s="715"/>
      <c r="P22" s="164"/>
      <c r="Q22" s="715"/>
      <c r="R22" s="164"/>
      <c r="S22" s="715"/>
      <c r="T22" s="164"/>
      <c r="U22" s="715"/>
      <c r="V22" s="164"/>
      <c r="W22" s="715"/>
      <c r="X22" s="164"/>
      <c r="Y22" s="715"/>
      <c r="Z22" s="164"/>
      <c r="AA22" s="715"/>
      <c r="AB22" s="164"/>
      <c r="AC22" s="715"/>
      <c r="AD22" s="164"/>
      <c r="AE22" s="715"/>
      <c r="AF22" s="165"/>
      <c r="AG22" s="715"/>
      <c r="AH22" s="164"/>
      <c r="AI22" s="715"/>
      <c r="AJ22" s="164"/>
      <c r="AK22" s="715"/>
      <c r="AL22" s="164"/>
      <c r="AM22" s="715"/>
      <c r="AN22" s="164"/>
      <c r="AO22" s="715"/>
      <c r="AP22" s="165"/>
      <c r="AQ22" s="281"/>
    </row>
    <row r="23" spans="1:43" s="178" customFormat="1" ht="15" customHeight="1">
      <c r="A23" s="262"/>
      <c r="B23" s="206"/>
      <c r="C23" s="215">
        <v>1307</v>
      </c>
      <c r="D23" s="726" t="s">
        <v>265</v>
      </c>
      <c r="E23" s="726"/>
      <c r="F23" s="216">
        <f>+H23+J23+L23+N23+P23+R23+T23+V23+X23+Z23+AB23+AD23+AF23+AH23+AJ23+AL23+AN23+AP23</f>
        <v>0</v>
      </c>
      <c r="G23" s="185"/>
      <c r="H23" s="164"/>
      <c r="I23" s="715"/>
      <c r="J23" s="164"/>
      <c r="K23" s="715"/>
      <c r="L23" s="164"/>
      <c r="M23" s="715"/>
      <c r="N23" s="164"/>
      <c r="O23" s="715"/>
      <c r="P23" s="164"/>
      <c r="Q23" s="715"/>
      <c r="R23" s="164"/>
      <c r="S23" s="715"/>
      <c r="T23" s="164"/>
      <c r="U23" s="715"/>
      <c r="V23" s="164"/>
      <c r="W23" s="715"/>
      <c r="X23" s="164"/>
      <c r="Y23" s="715"/>
      <c r="Z23" s="164"/>
      <c r="AA23" s="715"/>
      <c r="AB23" s="164"/>
      <c r="AC23" s="715"/>
      <c r="AD23" s="164"/>
      <c r="AE23" s="715"/>
      <c r="AF23" s="165"/>
      <c r="AG23" s="715"/>
      <c r="AH23" s="164"/>
      <c r="AI23" s="715"/>
      <c r="AJ23" s="164"/>
      <c r="AK23" s="715"/>
      <c r="AL23" s="164"/>
      <c r="AM23" s="715"/>
      <c r="AN23" s="164"/>
      <c r="AO23" s="715"/>
      <c r="AP23" s="165"/>
      <c r="AQ23" s="281"/>
    </row>
    <row r="24" spans="1:43" s="178" customFormat="1" ht="15" customHeight="1">
      <c r="A24" s="262"/>
      <c r="B24" s="206"/>
      <c r="C24" s="215">
        <v>1308</v>
      </c>
      <c r="D24" s="178" t="s">
        <v>266</v>
      </c>
      <c r="F24" s="213">
        <f>IF(SUM(H24:AP24)&lt;(F25+F26),E$11,SUM(H24:AP24))</f>
        <v>0</v>
      </c>
      <c r="G24" s="185"/>
      <c r="H24" s="164"/>
      <c r="I24" s="715"/>
      <c r="J24" s="164"/>
      <c r="K24" s="715"/>
      <c r="L24" s="164"/>
      <c r="M24" s="715"/>
      <c r="N24" s="164"/>
      <c r="O24" s="715"/>
      <c r="P24" s="164"/>
      <c r="Q24" s="715"/>
      <c r="R24" s="164"/>
      <c r="S24" s="715"/>
      <c r="T24" s="164"/>
      <c r="U24" s="715"/>
      <c r="V24" s="164"/>
      <c r="W24" s="715"/>
      <c r="X24" s="164"/>
      <c r="Y24" s="715"/>
      <c r="Z24" s="164"/>
      <c r="AA24" s="715"/>
      <c r="AB24" s="164"/>
      <c r="AC24" s="715"/>
      <c r="AD24" s="164"/>
      <c r="AE24" s="715"/>
      <c r="AF24" s="165"/>
      <c r="AG24" s="715"/>
      <c r="AH24" s="164"/>
      <c r="AI24" s="715"/>
      <c r="AJ24" s="164"/>
      <c r="AK24" s="715"/>
      <c r="AL24" s="164"/>
      <c r="AM24" s="715"/>
      <c r="AN24" s="164"/>
      <c r="AO24" s="715"/>
      <c r="AP24" s="165"/>
      <c r="AQ24" s="281"/>
    </row>
    <row r="25" spans="1:43" ht="15" customHeight="1">
      <c r="A25" s="262"/>
      <c r="B25" s="206"/>
      <c r="C25" s="215">
        <v>130801</v>
      </c>
      <c r="D25" s="726" t="s">
        <v>267</v>
      </c>
      <c r="E25" s="726"/>
      <c r="F25" s="216">
        <f>+H25+J25+L25+N25+P25+R25+T25+V25+X25+Z25+AB25+AD25+AF25+AH25+AJ25+AL25+AN25+AP25</f>
        <v>0</v>
      </c>
      <c r="G25" s="185"/>
      <c r="H25" s="164"/>
      <c r="I25" s="715"/>
      <c r="J25" s="162"/>
      <c r="K25" s="715"/>
      <c r="L25" s="162"/>
      <c r="M25" s="715"/>
      <c r="N25" s="162"/>
      <c r="O25" s="715"/>
      <c r="P25" s="162"/>
      <c r="Q25" s="715"/>
      <c r="R25" s="162"/>
      <c r="S25" s="715"/>
      <c r="T25" s="162"/>
      <c r="U25" s="715"/>
      <c r="V25" s="162"/>
      <c r="W25" s="715"/>
      <c r="X25" s="162"/>
      <c r="Y25" s="715"/>
      <c r="Z25" s="162"/>
      <c r="AA25" s="715"/>
      <c r="AB25" s="162"/>
      <c r="AC25" s="715"/>
      <c r="AD25" s="162"/>
      <c r="AE25" s="715"/>
      <c r="AF25" s="161"/>
      <c r="AG25" s="715"/>
      <c r="AH25" s="162"/>
      <c r="AI25" s="715"/>
      <c r="AJ25" s="162"/>
      <c r="AK25" s="715"/>
      <c r="AL25" s="162"/>
      <c r="AM25" s="715"/>
      <c r="AN25" s="162"/>
      <c r="AO25" s="715"/>
      <c r="AP25" s="165"/>
      <c r="AQ25" s="281"/>
    </row>
    <row r="26" spans="1:43" ht="15" customHeight="1">
      <c r="A26" s="262"/>
      <c r="B26" s="206"/>
      <c r="C26" s="215">
        <v>130802</v>
      </c>
      <c r="D26" s="726" t="s">
        <v>268</v>
      </c>
      <c r="E26" s="726"/>
      <c r="F26" s="216">
        <f>+H26+J26+L26+N26+P26+R26+T26+V26+X26+Z26+AB26+AD26+AF26+AH26+AJ26+AL26+AN26+AP26</f>
        <v>0</v>
      </c>
      <c r="G26" s="185"/>
      <c r="H26" s="164"/>
      <c r="I26" s="715"/>
      <c r="J26" s="164"/>
      <c r="K26" s="715"/>
      <c r="L26" s="164"/>
      <c r="M26" s="715"/>
      <c r="N26" s="164"/>
      <c r="O26" s="715"/>
      <c r="P26" s="164"/>
      <c r="Q26" s="715"/>
      <c r="R26" s="164"/>
      <c r="S26" s="715"/>
      <c r="T26" s="164"/>
      <c r="U26" s="715"/>
      <c r="V26" s="164"/>
      <c r="W26" s="715"/>
      <c r="X26" s="164"/>
      <c r="Y26" s="715"/>
      <c r="Z26" s="164"/>
      <c r="AA26" s="715"/>
      <c r="AB26" s="164"/>
      <c r="AC26" s="715"/>
      <c r="AD26" s="164"/>
      <c r="AE26" s="715"/>
      <c r="AF26" s="165"/>
      <c r="AG26" s="715"/>
      <c r="AH26" s="164"/>
      <c r="AI26" s="715"/>
      <c r="AJ26" s="164"/>
      <c r="AK26" s="715"/>
      <c r="AL26" s="164"/>
      <c r="AM26" s="715"/>
      <c r="AN26" s="164"/>
      <c r="AO26" s="715"/>
      <c r="AP26" s="165"/>
      <c r="AQ26" s="281"/>
    </row>
    <row r="27" spans="1:43" s="175" customFormat="1" ht="15" customHeight="1">
      <c r="A27" s="292"/>
      <c r="B27" s="212">
        <v>14</v>
      </c>
      <c r="C27" s="180"/>
      <c r="D27" s="727" t="s">
        <v>269</v>
      </c>
      <c r="E27" s="727"/>
      <c r="F27" s="213">
        <f>+H27+J27+L27+N27+P27+R27+T27+V27+X27+Z27+AB27+AD27+AF27+AH27+AJ27+AL27+AN27+AP27</f>
        <v>0</v>
      </c>
      <c r="G27" s="217"/>
      <c r="H27" s="160"/>
      <c r="I27" s="716"/>
      <c r="J27" s="160"/>
      <c r="K27" s="716"/>
      <c r="L27" s="160"/>
      <c r="M27" s="716"/>
      <c r="N27" s="160"/>
      <c r="O27" s="716"/>
      <c r="P27" s="160"/>
      <c r="Q27" s="716"/>
      <c r="R27" s="160"/>
      <c r="S27" s="716"/>
      <c r="T27" s="160"/>
      <c r="U27" s="716"/>
      <c r="V27" s="160"/>
      <c r="W27" s="716"/>
      <c r="X27" s="160"/>
      <c r="Y27" s="716"/>
      <c r="Z27" s="160"/>
      <c r="AA27" s="716"/>
      <c r="AB27" s="160"/>
      <c r="AC27" s="716"/>
      <c r="AD27" s="160"/>
      <c r="AE27" s="716"/>
      <c r="AF27" s="168"/>
      <c r="AG27" s="716"/>
      <c r="AH27" s="160"/>
      <c r="AI27" s="716"/>
      <c r="AJ27" s="160"/>
      <c r="AK27" s="716"/>
      <c r="AL27" s="160"/>
      <c r="AM27" s="716"/>
      <c r="AN27" s="160"/>
      <c r="AO27" s="716"/>
      <c r="AP27" s="168"/>
      <c r="AQ27" s="282"/>
    </row>
    <row r="28" spans="1:43" s="175" customFormat="1" ht="15" customHeight="1">
      <c r="A28" s="292"/>
      <c r="B28" s="212">
        <v>15</v>
      </c>
      <c r="C28" s="180"/>
      <c r="D28" s="727" t="s">
        <v>270</v>
      </c>
      <c r="E28" s="727"/>
      <c r="F28" s="213">
        <f>IF(SUM(H28:AP28)&lt;(F30+F31+F32+F33),E$11,SUM(H28:AP28))</f>
        <v>0</v>
      </c>
      <c r="G28" s="217"/>
      <c r="H28" s="166"/>
      <c r="I28" s="716"/>
      <c r="J28" s="166"/>
      <c r="K28" s="716"/>
      <c r="L28" s="166"/>
      <c r="M28" s="716"/>
      <c r="N28" s="166"/>
      <c r="O28" s="716"/>
      <c r="P28" s="160"/>
      <c r="Q28" s="716"/>
      <c r="R28" s="166"/>
      <c r="S28" s="716"/>
      <c r="T28" s="166"/>
      <c r="U28" s="716"/>
      <c r="V28" s="166"/>
      <c r="W28" s="716"/>
      <c r="X28" s="166"/>
      <c r="Y28" s="716"/>
      <c r="Z28" s="166"/>
      <c r="AA28" s="716"/>
      <c r="AB28" s="166"/>
      <c r="AC28" s="716"/>
      <c r="AD28" s="166"/>
      <c r="AE28" s="716"/>
      <c r="AF28" s="167"/>
      <c r="AG28" s="716"/>
      <c r="AH28" s="166"/>
      <c r="AI28" s="716"/>
      <c r="AJ28" s="166"/>
      <c r="AK28" s="716"/>
      <c r="AL28" s="166"/>
      <c r="AM28" s="716"/>
      <c r="AN28" s="166"/>
      <c r="AO28" s="716"/>
      <c r="AP28" s="167"/>
      <c r="AQ28" s="282"/>
    </row>
    <row r="29" spans="1:43" ht="15" customHeight="1">
      <c r="A29" s="262"/>
      <c r="B29" s="206"/>
      <c r="C29" s="220"/>
      <c r="D29" s="207" t="s">
        <v>256</v>
      </c>
      <c r="E29" s="178"/>
      <c r="F29" s="221"/>
      <c r="G29" s="178"/>
      <c r="H29" s="290"/>
      <c r="I29" s="262"/>
      <c r="J29" s="290"/>
      <c r="K29" s="262"/>
      <c r="L29" s="290"/>
      <c r="M29" s="262"/>
      <c r="N29" s="290"/>
      <c r="O29" s="262"/>
      <c r="P29" s="290"/>
      <c r="Q29" s="262"/>
      <c r="R29" s="290"/>
      <c r="S29" s="262"/>
      <c r="T29" s="290"/>
      <c r="U29" s="262"/>
      <c r="V29" s="290"/>
      <c r="W29" s="262"/>
      <c r="X29" s="290"/>
      <c r="Y29" s="262"/>
      <c r="Z29" s="290"/>
      <c r="AA29" s="262"/>
      <c r="AB29" s="290"/>
      <c r="AC29" s="262"/>
      <c r="AD29" s="290"/>
      <c r="AE29" s="262"/>
      <c r="AF29" s="262"/>
      <c r="AG29" s="262"/>
      <c r="AH29" s="290"/>
      <c r="AI29" s="262"/>
      <c r="AJ29" s="290"/>
      <c r="AK29" s="262"/>
      <c r="AL29" s="290"/>
      <c r="AM29" s="262"/>
      <c r="AN29" s="290"/>
      <c r="AO29" s="262"/>
      <c r="AP29" s="262"/>
      <c r="AQ29" s="281"/>
    </row>
    <row r="30" spans="1:43" ht="15" customHeight="1">
      <c r="A30" s="262"/>
      <c r="B30" s="206"/>
      <c r="C30" s="215">
        <v>1501</v>
      </c>
      <c r="D30" s="178" t="s">
        <v>271</v>
      </c>
      <c r="E30" s="178"/>
      <c r="F30" s="216">
        <f aca="true" t="shared" si="0" ref="F30:F36">+H30+J30+L30+N30+P30+R30+T30+V30+X30+Z30+AB30+AD30+AF30+AH30+AJ30+AL30+AN30+AP30</f>
        <v>0</v>
      </c>
      <c r="G30" s="178"/>
      <c r="H30" s="162"/>
      <c r="I30" s="715"/>
      <c r="J30" s="162"/>
      <c r="K30" s="715"/>
      <c r="L30" s="162"/>
      <c r="M30" s="715"/>
      <c r="N30" s="162"/>
      <c r="O30" s="715"/>
      <c r="P30" s="162"/>
      <c r="Q30" s="715"/>
      <c r="R30" s="162"/>
      <c r="S30" s="715"/>
      <c r="T30" s="162"/>
      <c r="U30" s="715"/>
      <c r="V30" s="162"/>
      <c r="W30" s="715"/>
      <c r="X30" s="162"/>
      <c r="Y30" s="715"/>
      <c r="Z30" s="162"/>
      <c r="AA30" s="715"/>
      <c r="AB30" s="162"/>
      <c r="AC30" s="715"/>
      <c r="AD30" s="162"/>
      <c r="AE30" s="715"/>
      <c r="AF30" s="163"/>
      <c r="AG30" s="715"/>
      <c r="AH30" s="162"/>
      <c r="AI30" s="715"/>
      <c r="AJ30" s="162"/>
      <c r="AK30" s="715"/>
      <c r="AL30" s="162"/>
      <c r="AM30" s="715"/>
      <c r="AN30" s="162"/>
      <c r="AO30" s="715"/>
      <c r="AP30" s="163"/>
      <c r="AQ30" s="281"/>
    </row>
    <row r="31" spans="1:43" ht="15" customHeight="1">
      <c r="A31" s="262"/>
      <c r="B31" s="206"/>
      <c r="C31" s="215">
        <v>1502</v>
      </c>
      <c r="D31" s="178" t="s">
        <v>272</v>
      </c>
      <c r="E31" s="178"/>
      <c r="F31" s="216">
        <f t="shared" si="0"/>
        <v>0</v>
      </c>
      <c r="G31" s="178"/>
      <c r="H31" s="164"/>
      <c r="I31" s="715"/>
      <c r="J31" s="164"/>
      <c r="K31" s="715"/>
      <c r="L31" s="164"/>
      <c r="M31" s="715"/>
      <c r="N31" s="164"/>
      <c r="O31" s="715"/>
      <c r="P31" s="164"/>
      <c r="Q31" s="715"/>
      <c r="R31" s="164"/>
      <c r="S31" s="715"/>
      <c r="T31" s="164"/>
      <c r="U31" s="715"/>
      <c r="V31" s="164"/>
      <c r="W31" s="715"/>
      <c r="X31" s="164"/>
      <c r="Y31" s="715"/>
      <c r="Z31" s="164"/>
      <c r="AA31" s="715"/>
      <c r="AB31" s="164"/>
      <c r="AC31" s="715"/>
      <c r="AD31" s="164"/>
      <c r="AE31" s="715"/>
      <c r="AF31" s="165"/>
      <c r="AG31" s="715"/>
      <c r="AH31" s="164"/>
      <c r="AI31" s="715"/>
      <c r="AJ31" s="164"/>
      <c r="AK31" s="715"/>
      <c r="AL31" s="164"/>
      <c r="AM31" s="715"/>
      <c r="AN31" s="164"/>
      <c r="AO31" s="715"/>
      <c r="AP31" s="165"/>
      <c r="AQ31" s="281"/>
    </row>
    <row r="32" spans="1:43" ht="15" customHeight="1">
      <c r="A32" s="262"/>
      <c r="B32" s="206"/>
      <c r="C32" s="215">
        <v>1504</v>
      </c>
      <c r="D32" s="178" t="s">
        <v>273</v>
      </c>
      <c r="E32" s="178"/>
      <c r="F32" s="216">
        <f t="shared" si="0"/>
        <v>0</v>
      </c>
      <c r="G32" s="178"/>
      <c r="H32" s="164"/>
      <c r="I32" s="715"/>
      <c r="J32" s="164"/>
      <c r="K32" s="715"/>
      <c r="L32" s="164"/>
      <c r="M32" s="715"/>
      <c r="N32" s="164"/>
      <c r="O32" s="715"/>
      <c r="P32" s="164"/>
      <c r="Q32" s="715"/>
      <c r="R32" s="164"/>
      <c r="S32" s="715"/>
      <c r="T32" s="164"/>
      <c r="U32" s="715"/>
      <c r="V32" s="164"/>
      <c r="W32" s="715"/>
      <c r="X32" s="164"/>
      <c r="Y32" s="715"/>
      <c r="Z32" s="164"/>
      <c r="AA32" s="715"/>
      <c r="AB32" s="164"/>
      <c r="AC32" s="715"/>
      <c r="AD32" s="164"/>
      <c r="AE32" s="715"/>
      <c r="AF32" s="165"/>
      <c r="AG32" s="715"/>
      <c r="AH32" s="164"/>
      <c r="AI32" s="715"/>
      <c r="AJ32" s="164"/>
      <c r="AK32" s="715"/>
      <c r="AL32" s="164"/>
      <c r="AM32" s="715"/>
      <c r="AN32" s="164"/>
      <c r="AO32" s="715"/>
      <c r="AP32" s="165"/>
      <c r="AQ32" s="281"/>
    </row>
    <row r="33" spans="1:43" ht="15" customHeight="1">
      <c r="A33" s="262"/>
      <c r="B33" s="206"/>
      <c r="C33" s="215">
        <v>1506</v>
      </c>
      <c r="D33" s="178" t="s">
        <v>274</v>
      </c>
      <c r="E33" s="178"/>
      <c r="F33" s="216">
        <f t="shared" si="0"/>
        <v>0</v>
      </c>
      <c r="G33" s="178"/>
      <c r="H33" s="164"/>
      <c r="I33" s="715"/>
      <c r="J33" s="164"/>
      <c r="K33" s="715"/>
      <c r="L33" s="164"/>
      <c r="M33" s="715"/>
      <c r="N33" s="164"/>
      <c r="O33" s="715"/>
      <c r="P33" s="164"/>
      <c r="Q33" s="715"/>
      <c r="R33" s="164"/>
      <c r="S33" s="715"/>
      <c r="T33" s="164"/>
      <c r="U33" s="715"/>
      <c r="V33" s="164"/>
      <c r="W33" s="715"/>
      <c r="X33" s="164"/>
      <c r="Y33" s="715"/>
      <c r="Z33" s="164"/>
      <c r="AA33" s="715"/>
      <c r="AB33" s="164"/>
      <c r="AC33" s="715"/>
      <c r="AD33" s="164"/>
      <c r="AE33" s="715"/>
      <c r="AF33" s="165"/>
      <c r="AG33" s="715"/>
      <c r="AH33" s="164"/>
      <c r="AI33" s="715"/>
      <c r="AJ33" s="164"/>
      <c r="AK33" s="715"/>
      <c r="AL33" s="164"/>
      <c r="AM33" s="715"/>
      <c r="AN33" s="164"/>
      <c r="AO33" s="715"/>
      <c r="AP33" s="165"/>
      <c r="AQ33" s="281"/>
    </row>
    <row r="34" spans="1:43" s="175" customFormat="1" ht="15" customHeight="1">
      <c r="A34" s="292"/>
      <c r="B34" s="212">
        <v>16</v>
      </c>
      <c r="C34" s="180"/>
      <c r="D34" s="727" t="s">
        <v>275</v>
      </c>
      <c r="E34" s="727"/>
      <c r="F34" s="213">
        <f t="shared" si="0"/>
        <v>0</v>
      </c>
      <c r="G34" s="217"/>
      <c r="H34" s="166"/>
      <c r="I34" s="716"/>
      <c r="J34" s="166"/>
      <c r="K34" s="716"/>
      <c r="L34" s="166"/>
      <c r="M34" s="716"/>
      <c r="N34" s="166"/>
      <c r="O34" s="716"/>
      <c r="P34" s="160"/>
      <c r="Q34" s="716"/>
      <c r="R34" s="166"/>
      <c r="S34" s="716"/>
      <c r="T34" s="166"/>
      <c r="U34" s="716"/>
      <c r="V34" s="166"/>
      <c r="W34" s="716"/>
      <c r="X34" s="166"/>
      <c r="Y34" s="716"/>
      <c r="Z34" s="166"/>
      <c r="AA34" s="716"/>
      <c r="AB34" s="166"/>
      <c r="AC34" s="716"/>
      <c r="AD34" s="166"/>
      <c r="AE34" s="716"/>
      <c r="AF34" s="167"/>
      <c r="AG34" s="716"/>
      <c r="AH34" s="166"/>
      <c r="AI34" s="716"/>
      <c r="AJ34" s="166"/>
      <c r="AK34" s="716"/>
      <c r="AL34" s="166"/>
      <c r="AM34" s="716"/>
      <c r="AN34" s="166"/>
      <c r="AO34" s="716"/>
      <c r="AP34" s="167"/>
      <c r="AQ34" s="282"/>
    </row>
    <row r="35" spans="1:43" s="175" customFormat="1" ht="15" customHeight="1">
      <c r="A35" s="292"/>
      <c r="B35" s="212">
        <v>17</v>
      </c>
      <c r="C35" s="180"/>
      <c r="D35" s="727" t="s">
        <v>276</v>
      </c>
      <c r="E35" s="727"/>
      <c r="F35" s="213">
        <f t="shared" si="0"/>
        <v>0</v>
      </c>
      <c r="G35" s="217"/>
      <c r="H35" s="166"/>
      <c r="I35" s="716"/>
      <c r="J35" s="166"/>
      <c r="K35" s="716"/>
      <c r="L35" s="166"/>
      <c r="M35" s="716"/>
      <c r="N35" s="160"/>
      <c r="O35" s="716"/>
      <c r="P35" s="160"/>
      <c r="Q35" s="716"/>
      <c r="R35" s="160"/>
      <c r="S35" s="716"/>
      <c r="T35" s="166"/>
      <c r="U35" s="716"/>
      <c r="V35" s="166"/>
      <c r="W35" s="716"/>
      <c r="X35" s="166"/>
      <c r="Y35" s="716"/>
      <c r="Z35" s="166"/>
      <c r="AA35" s="716"/>
      <c r="AB35" s="166"/>
      <c r="AC35" s="716"/>
      <c r="AD35" s="166"/>
      <c r="AE35" s="716"/>
      <c r="AF35" s="167"/>
      <c r="AG35" s="716"/>
      <c r="AH35" s="166"/>
      <c r="AI35" s="716"/>
      <c r="AJ35" s="166"/>
      <c r="AK35" s="716"/>
      <c r="AL35" s="166"/>
      <c r="AM35" s="716"/>
      <c r="AN35" s="166"/>
      <c r="AO35" s="716"/>
      <c r="AP35" s="167"/>
      <c r="AQ35" s="282"/>
    </row>
    <row r="36" spans="1:43" s="175" customFormat="1" ht="15" customHeight="1">
      <c r="A36" s="292"/>
      <c r="B36" s="212">
        <v>19</v>
      </c>
      <c r="C36" s="180"/>
      <c r="D36" s="727" t="s">
        <v>277</v>
      </c>
      <c r="E36" s="727"/>
      <c r="F36" s="213">
        <f t="shared" si="0"/>
        <v>0</v>
      </c>
      <c r="G36" s="217"/>
      <c r="H36" s="166"/>
      <c r="I36" s="716"/>
      <c r="J36" s="166"/>
      <c r="K36" s="716"/>
      <c r="L36" s="166"/>
      <c r="M36" s="716"/>
      <c r="N36" s="166"/>
      <c r="O36" s="716"/>
      <c r="P36" s="166"/>
      <c r="Q36" s="716"/>
      <c r="R36" s="166"/>
      <c r="S36" s="716"/>
      <c r="T36" s="166"/>
      <c r="U36" s="716"/>
      <c r="V36" s="166"/>
      <c r="W36" s="716"/>
      <c r="X36" s="166"/>
      <c r="Y36" s="716"/>
      <c r="Z36" s="166"/>
      <c r="AA36" s="716"/>
      <c r="AB36" s="166"/>
      <c r="AC36" s="716"/>
      <c r="AD36" s="166"/>
      <c r="AE36" s="716"/>
      <c r="AF36" s="167"/>
      <c r="AG36" s="716"/>
      <c r="AH36" s="166"/>
      <c r="AI36" s="716"/>
      <c r="AJ36" s="166"/>
      <c r="AK36" s="716"/>
      <c r="AL36" s="166"/>
      <c r="AM36" s="716"/>
      <c r="AN36" s="166"/>
      <c r="AO36" s="716"/>
      <c r="AP36" s="167"/>
      <c r="AQ36" s="282"/>
    </row>
    <row r="37" spans="1:43" s="225" customFormat="1" ht="15" customHeight="1">
      <c r="A37" s="292"/>
      <c r="B37" s="222"/>
      <c r="C37" s="221"/>
      <c r="D37" s="223" t="s">
        <v>278</v>
      </c>
      <c r="E37" s="223"/>
      <c r="F37" s="224">
        <f>+F12+F17+F18+F27+F28+F34+F35+F36</f>
        <v>0</v>
      </c>
      <c r="G37" s="224"/>
      <c r="H37" s="224">
        <f>+H12+H17+H18+H27+H28+H34+H35+H36</f>
        <v>0</v>
      </c>
      <c r="I37" s="224"/>
      <c r="J37" s="224">
        <f>+J12+J17+J18+J27+J28+J34+J35+J36</f>
        <v>0</v>
      </c>
      <c r="K37" s="224"/>
      <c r="L37" s="224">
        <f>+L12+L17+L18+L27+L28+L34+L35+L36</f>
        <v>0</v>
      </c>
      <c r="M37" s="224"/>
      <c r="N37" s="224">
        <f>+N12+N17+N18+N27+N28+N34+N35+N36</f>
        <v>0</v>
      </c>
      <c r="O37" s="224"/>
      <c r="P37" s="224">
        <f>+P12+P17+P18+P27+P28+P34+P35+P36</f>
        <v>0</v>
      </c>
      <c r="Q37" s="224"/>
      <c r="R37" s="224">
        <f>+R12+R17+R18+R27+R28+R34+R35+R36</f>
        <v>0</v>
      </c>
      <c r="S37" s="224"/>
      <c r="T37" s="224">
        <f>+T12+T17+T18+T27+T28+T34+T35+T36</f>
        <v>0</v>
      </c>
      <c r="U37" s="224"/>
      <c r="V37" s="224">
        <f>+V12+V17+V18+V27+V28+V34+V35+V36</f>
        <v>0</v>
      </c>
      <c r="W37" s="224"/>
      <c r="X37" s="224">
        <f>+X12+X17+X18+X27+X28+X34+X35+X36</f>
        <v>0</v>
      </c>
      <c r="Y37" s="224"/>
      <c r="Z37" s="224">
        <f>+Z12+Z17+Z18+Z27+Z28+Z34+Z35+Z36</f>
        <v>0</v>
      </c>
      <c r="AA37" s="224"/>
      <c r="AB37" s="224">
        <f>+AB12+AB17+AB18+AB27+AB28+AB34+AB35+AB36</f>
        <v>0</v>
      </c>
      <c r="AC37" s="224"/>
      <c r="AD37" s="224">
        <f>+AD12+AD17+AD18+AD27+AD28+AD34+AD35+AD36</f>
        <v>0</v>
      </c>
      <c r="AE37" s="224"/>
      <c r="AF37" s="224">
        <f>+AF12+AF17+AF18+AF27+AF28+AF34+AF35+AF36</f>
        <v>0</v>
      </c>
      <c r="AG37" s="224"/>
      <c r="AH37" s="224">
        <f>+AH12+AH17+AH18+AH27+AH28+AH34+AH35+AH36</f>
        <v>0</v>
      </c>
      <c r="AI37" s="224"/>
      <c r="AJ37" s="224">
        <f>+AJ12+AJ17+AJ18+AJ27+AJ28+AJ34+AJ35+AJ36</f>
        <v>0</v>
      </c>
      <c r="AK37" s="224"/>
      <c r="AL37" s="224">
        <f>+AL12+AL17+AL18+AL27+AL28+AL34+AL35+AL36</f>
        <v>0</v>
      </c>
      <c r="AM37" s="224"/>
      <c r="AN37" s="224">
        <f>+AN12+AN17+AN18+AN27+AN28+AN34+AN35+AN36</f>
        <v>0</v>
      </c>
      <c r="AO37" s="224"/>
      <c r="AP37" s="224">
        <f>+AP12+AP17+AP18+AP27+AP28+AP34+AP35+AP36</f>
        <v>0</v>
      </c>
      <c r="AQ37" s="282"/>
    </row>
    <row r="38" spans="1:43" s="225" customFormat="1" ht="15" customHeight="1">
      <c r="A38" s="292"/>
      <c r="B38" s="212"/>
      <c r="C38" s="180"/>
      <c r="D38" s="217"/>
      <c r="E38" s="217"/>
      <c r="F38" s="223"/>
      <c r="G38" s="217"/>
      <c r="H38" s="190"/>
      <c r="I38" s="180"/>
      <c r="J38" s="190"/>
      <c r="K38" s="180"/>
      <c r="L38" s="190"/>
      <c r="M38" s="180"/>
      <c r="N38" s="190"/>
      <c r="O38" s="180"/>
      <c r="P38" s="190"/>
      <c r="Q38" s="180"/>
      <c r="R38" s="190"/>
      <c r="S38" s="180"/>
      <c r="T38" s="190"/>
      <c r="U38" s="180"/>
      <c r="V38" s="190"/>
      <c r="W38" s="180"/>
      <c r="X38" s="190"/>
      <c r="Y38" s="180"/>
      <c r="Z38" s="190"/>
      <c r="AA38" s="180"/>
      <c r="AB38" s="190"/>
      <c r="AC38" s="180"/>
      <c r="AD38" s="190"/>
      <c r="AE38" s="180"/>
      <c r="AF38" s="180"/>
      <c r="AG38" s="180"/>
      <c r="AH38" s="190"/>
      <c r="AI38" s="180"/>
      <c r="AJ38" s="190"/>
      <c r="AK38" s="180"/>
      <c r="AL38" s="190"/>
      <c r="AM38" s="180"/>
      <c r="AN38" s="190"/>
      <c r="AO38" s="180"/>
      <c r="AP38" s="180"/>
      <c r="AQ38" s="282"/>
    </row>
    <row r="39" spans="1:43" s="230" customFormat="1" ht="15" customHeight="1">
      <c r="A39" s="262"/>
      <c r="B39" s="227">
        <v>20</v>
      </c>
      <c r="C39" s="226"/>
      <c r="D39" s="228" t="s">
        <v>279</v>
      </c>
      <c r="E39" s="228"/>
      <c r="F39" s="229">
        <f>SUM(F40:F42)</f>
        <v>0</v>
      </c>
      <c r="G39" s="229"/>
      <c r="H39" s="229">
        <f>SUM(H40:H42)</f>
        <v>0</v>
      </c>
      <c r="I39" s="229"/>
      <c r="J39" s="229">
        <f>SUM(J40:J42)</f>
        <v>0</v>
      </c>
      <c r="K39" s="229"/>
      <c r="L39" s="229">
        <f>SUM(L40:L42)</f>
        <v>0</v>
      </c>
      <c r="M39" s="229"/>
      <c r="N39" s="229">
        <f>SUM(N40:N42)</f>
        <v>0</v>
      </c>
      <c r="O39" s="229"/>
      <c r="P39" s="229">
        <f>SUM(P40:P42)</f>
        <v>0</v>
      </c>
      <c r="Q39" s="229"/>
      <c r="R39" s="229">
        <f>SUM(R40:R42)</f>
        <v>0</v>
      </c>
      <c r="S39" s="229"/>
      <c r="T39" s="229">
        <f>SUM(T40:T42)</f>
        <v>0</v>
      </c>
      <c r="U39" s="229"/>
      <c r="V39" s="229">
        <f>SUM(V40:V42)</f>
        <v>0</v>
      </c>
      <c r="W39" s="229"/>
      <c r="X39" s="229">
        <f>SUM(X40:X42)</f>
        <v>0</v>
      </c>
      <c r="Y39" s="229"/>
      <c r="Z39" s="229">
        <f>SUM(Z40:Z42)</f>
        <v>0</v>
      </c>
      <c r="AA39" s="229"/>
      <c r="AB39" s="229">
        <f>SUM(AB40:AB42)</f>
        <v>0</v>
      </c>
      <c r="AC39" s="229"/>
      <c r="AD39" s="229">
        <f>SUM(AD40:AD42)</f>
        <v>0</v>
      </c>
      <c r="AE39" s="229"/>
      <c r="AF39" s="229">
        <f>SUM(AF40:AF42)</f>
        <v>0</v>
      </c>
      <c r="AG39" s="229"/>
      <c r="AH39" s="229">
        <f>SUM(AH40:AH42)</f>
        <v>0</v>
      </c>
      <c r="AI39" s="229"/>
      <c r="AJ39" s="229">
        <f>SUM(AJ40:AJ42)</f>
        <v>0</v>
      </c>
      <c r="AK39" s="229"/>
      <c r="AL39" s="229">
        <f>SUM(AL40:AL42)</f>
        <v>0</v>
      </c>
      <c r="AM39" s="229"/>
      <c r="AN39" s="229">
        <f>SUM(AN40:AN42)</f>
        <v>0</v>
      </c>
      <c r="AO39" s="229"/>
      <c r="AP39" s="229">
        <f>SUM(AP40:AP42)</f>
        <v>0</v>
      </c>
      <c r="AQ39" s="283"/>
    </row>
    <row r="40" spans="1:43" s="230" customFormat="1" ht="15" customHeight="1">
      <c r="A40" s="262"/>
      <c r="B40" s="206"/>
      <c r="C40" s="178"/>
      <c r="D40" s="288" t="s">
        <v>280</v>
      </c>
      <c r="E40" s="185"/>
      <c r="F40" s="216">
        <f>+H40+J40+L40+N40+P40+R40+T40+V40+X40+Z40+AB40+AD40+AF40+AH40+AJ40+AL40+AN40+AP40</f>
        <v>0</v>
      </c>
      <c r="G40" s="185"/>
      <c r="H40" s="162"/>
      <c r="I40" s="715"/>
      <c r="J40" s="162"/>
      <c r="K40" s="715"/>
      <c r="L40" s="162"/>
      <c r="M40" s="715"/>
      <c r="N40" s="162"/>
      <c r="O40" s="715"/>
      <c r="P40" s="162"/>
      <c r="Q40" s="715"/>
      <c r="R40" s="162"/>
      <c r="S40" s="715"/>
      <c r="T40" s="162"/>
      <c r="U40" s="715"/>
      <c r="V40" s="162"/>
      <c r="W40" s="715"/>
      <c r="X40" s="162"/>
      <c r="Y40" s="715"/>
      <c r="Z40" s="162"/>
      <c r="AA40" s="715"/>
      <c r="AB40" s="162"/>
      <c r="AC40" s="715"/>
      <c r="AD40" s="162"/>
      <c r="AE40" s="715"/>
      <c r="AF40" s="165"/>
      <c r="AG40" s="715"/>
      <c r="AH40" s="162"/>
      <c r="AI40" s="715"/>
      <c r="AJ40" s="162"/>
      <c r="AK40" s="715"/>
      <c r="AL40" s="162"/>
      <c r="AM40" s="715"/>
      <c r="AN40" s="162"/>
      <c r="AO40" s="715"/>
      <c r="AP40" s="165"/>
      <c r="AQ40" s="281"/>
    </row>
    <row r="41" spans="1:43" s="230" customFormat="1" ht="15" customHeight="1">
      <c r="A41" s="262"/>
      <c r="B41" s="206"/>
      <c r="C41" s="178"/>
      <c r="D41" s="288" t="s">
        <v>280</v>
      </c>
      <c r="E41" s="185"/>
      <c r="F41" s="216">
        <f>+H41+J41+L41+N41+P41+R41+T41+V41+X41+Z41+AB41+AD41+AF41+AH41+AJ41+AL41+AN41+AP41</f>
        <v>0</v>
      </c>
      <c r="G41" s="185"/>
      <c r="H41" s="162"/>
      <c r="I41" s="715"/>
      <c r="J41" s="162"/>
      <c r="K41" s="715"/>
      <c r="L41" s="162"/>
      <c r="M41" s="715"/>
      <c r="N41" s="162"/>
      <c r="O41" s="715"/>
      <c r="P41" s="162"/>
      <c r="Q41" s="715"/>
      <c r="R41" s="162"/>
      <c r="S41" s="715"/>
      <c r="T41" s="162"/>
      <c r="U41" s="715"/>
      <c r="V41" s="162"/>
      <c r="W41" s="715"/>
      <c r="X41" s="162"/>
      <c r="Y41" s="715"/>
      <c r="Z41" s="162"/>
      <c r="AA41" s="715"/>
      <c r="AB41" s="162"/>
      <c r="AC41" s="715"/>
      <c r="AD41" s="162"/>
      <c r="AE41" s="715"/>
      <c r="AF41" s="165"/>
      <c r="AG41" s="715"/>
      <c r="AH41" s="162"/>
      <c r="AI41" s="715"/>
      <c r="AJ41" s="162"/>
      <c r="AK41" s="715"/>
      <c r="AL41" s="162"/>
      <c r="AM41" s="715"/>
      <c r="AN41" s="162"/>
      <c r="AO41" s="715"/>
      <c r="AP41" s="163"/>
      <c r="AQ41" s="281"/>
    </row>
    <row r="42" spans="1:43" s="230" customFormat="1" ht="15" customHeight="1">
      <c r="A42" s="262"/>
      <c r="B42" s="206"/>
      <c r="C42" s="178"/>
      <c r="D42" s="288" t="s">
        <v>280</v>
      </c>
      <c r="E42" s="185"/>
      <c r="F42" s="216">
        <f>+H42+J42+L42+N42+P42+R42+T42+V42+X42+Z42+AB42+AD42+AF42+AH42+AJ42+AL42+AN42+AP42</f>
        <v>0</v>
      </c>
      <c r="G42" s="185"/>
      <c r="H42" s="162"/>
      <c r="I42" s="715"/>
      <c r="J42" s="162"/>
      <c r="K42" s="715"/>
      <c r="L42" s="162"/>
      <c r="M42" s="715"/>
      <c r="N42" s="162"/>
      <c r="O42" s="715"/>
      <c r="P42" s="162"/>
      <c r="Q42" s="715"/>
      <c r="R42" s="162"/>
      <c r="S42" s="715"/>
      <c r="T42" s="162"/>
      <c r="U42" s="715"/>
      <c r="V42" s="162"/>
      <c r="W42" s="715"/>
      <c r="X42" s="162"/>
      <c r="Y42" s="715"/>
      <c r="Z42" s="162"/>
      <c r="AA42" s="715"/>
      <c r="AB42" s="162"/>
      <c r="AC42" s="715"/>
      <c r="AD42" s="162"/>
      <c r="AE42" s="715"/>
      <c r="AF42" s="165"/>
      <c r="AG42" s="715"/>
      <c r="AH42" s="162"/>
      <c r="AI42" s="715"/>
      <c r="AJ42" s="162"/>
      <c r="AK42" s="715"/>
      <c r="AL42" s="162"/>
      <c r="AM42" s="715"/>
      <c r="AN42" s="162"/>
      <c r="AO42" s="715"/>
      <c r="AP42" s="165"/>
      <c r="AQ42" s="281"/>
    </row>
    <row r="43" spans="1:43" s="225" customFormat="1" ht="15" customHeight="1">
      <c r="A43" s="292"/>
      <c r="B43" s="222" t="s">
        <v>281</v>
      </c>
      <c r="C43" s="193"/>
      <c r="D43" s="725" t="s">
        <v>282</v>
      </c>
      <c r="E43" s="725"/>
      <c r="F43" s="197">
        <f>+F37+F39</f>
        <v>0</v>
      </c>
      <c r="G43" s="197"/>
      <c r="H43" s="197">
        <f>+H37+H39</f>
        <v>0</v>
      </c>
      <c r="I43" s="197"/>
      <c r="J43" s="197">
        <f>+J37+J39</f>
        <v>0</v>
      </c>
      <c r="K43" s="197"/>
      <c r="L43" s="197">
        <f>+L37+L39</f>
        <v>0</v>
      </c>
      <c r="M43" s="197"/>
      <c r="N43" s="197">
        <f>+N37+N39</f>
        <v>0</v>
      </c>
      <c r="O43" s="197"/>
      <c r="P43" s="197">
        <f>+P37+P39</f>
        <v>0</v>
      </c>
      <c r="Q43" s="197"/>
      <c r="R43" s="197">
        <f>+R37+R39</f>
        <v>0</v>
      </c>
      <c r="S43" s="197"/>
      <c r="T43" s="197">
        <f>+T37+T39</f>
        <v>0</v>
      </c>
      <c r="U43" s="197"/>
      <c r="V43" s="197">
        <f>+V37+V39</f>
        <v>0</v>
      </c>
      <c r="W43" s="197"/>
      <c r="X43" s="197">
        <f>+X37+X39</f>
        <v>0</v>
      </c>
      <c r="Y43" s="197"/>
      <c r="Z43" s="197">
        <f>+Z37+Z39</f>
        <v>0</v>
      </c>
      <c r="AA43" s="197"/>
      <c r="AB43" s="197">
        <f>+AB37+AB39</f>
        <v>0</v>
      </c>
      <c r="AC43" s="197"/>
      <c r="AD43" s="197">
        <f>+AD37+AD39</f>
        <v>0</v>
      </c>
      <c r="AE43" s="197"/>
      <c r="AF43" s="197">
        <f>+AF37+AF39</f>
        <v>0</v>
      </c>
      <c r="AG43" s="197"/>
      <c r="AH43" s="197">
        <f>+AH37+AH39</f>
        <v>0</v>
      </c>
      <c r="AI43" s="197"/>
      <c r="AJ43" s="197">
        <f>+AJ37+AJ39</f>
        <v>0</v>
      </c>
      <c r="AK43" s="197"/>
      <c r="AL43" s="197">
        <f>+AL37+AL39</f>
        <v>0</v>
      </c>
      <c r="AM43" s="197"/>
      <c r="AN43" s="197">
        <f>+AN37+AN39</f>
        <v>0</v>
      </c>
      <c r="AO43" s="197"/>
      <c r="AP43" s="197">
        <f>+AP37+AP39</f>
        <v>0</v>
      </c>
      <c r="AQ43" s="282"/>
    </row>
    <row r="44" spans="1:43" s="230" customFormat="1" ht="13.5" customHeight="1">
      <c r="A44" s="262"/>
      <c r="B44" s="206"/>
      <c r="C44" s="178"/>
      <c r="D44" s="185"/>
      <c r="E44" s="178"/>
      <c r="F44" s="221"/>
      <c r="G44" s="178"/>
      <c r="H44" s="188"/>
      <c r="I44" s="178"/>
      <c r="J44" s="188"/>
      <c r="K44" s="178"/>
      <c r="L44" s="188"/>
      <c r="M44" s="178"/>
      <c r="N44" s="188"/>
      <c r="O44" s="178"/>
      <c r="P44" s="188"/>
      <c r="Q44" s="178"/>
      <c r="R44" s="188"/>
      <c r="S44" s="178"/>
      <c r="T44" s="188"/>
      <c r="U44" s="178"/>
      <c r="V44" s="188"/>
      <c r="W44" s="178"/>
      <c r="X44" s="188"/>
      <c r="Y44" s="178"/>
      <c r="Z44" s="188"/>
      <c r="AA44" s="178"/>
      <c r="AB44" s="188"/>
      <c r="AC44" s="178"/>
      <c r="AD44" s="188"/>
      <c r="AE44" s="178"/>
      <c r="AF44" s="178"/>
      <c r="AG44" s="178"/>
      <c r="AH44" s="188"/>
      <c r="AI44" s="178"/>
      <c r="AJ44" s="188"/>
      <c r="AK44" s="178"/>
      <c r="AL44" s="188"/>
      <c r="AM44" s="178"/>
      <c r="AN44" s="188"/>
      <c r="AO44" s="178"/>
      <c r="AP44" s="178"/>
      <c r="AQ44" s="281"/>
    </row>
    <row r="45" spans="1:43" s="230" customFormat="1" ht="13.5" customHeight="1">
      <c r="A45" s="262"/>
      <c r="B45" s="232"/>
      <c r="C45" s="233"/>
      <c r="D45" s="234"/>
      <c r="E45" s="233"/>
      <c r="F45" s="213"/>
      <c r="G45" s="233"/>
      <c r="H45" s="192"/>
      <c r="I45" s="233"/>
      <c r="J45" s="192"/>
      <c r="K45" s="233"/>
      <c r="L45" s="192"/>
      <c r="M45" s="233"/>
      <c r="N45" s="192"/>
      <c r="O45" s="233"/>
      <c r="P45" s="192"/>
      <c r="Q45" s="233"/>
      <c r="R45" s="192"/>
      <c r="S45" s="233"/>
      <c r="T45" s="192"/>
      <c r="U45" s="233"/>
      <c r="V45" s="192"/>
      <c r="W45" s="233"/>
      <c r="X45" s="192"/>
      <c r="Y45" s="233"/>
      <c r="Z45" s="192"/>
      <c r="AA45" s="233"/>
      <c r="AB45" s="192"/>
      <c r="AC45" s="233"/>
      <c r="AD45" s="192"/>
      <c r="AE45" s="233"/>
      <c r="AF45" s="233"/>
      <c r="AG45" s="233"/>
      <c r="AH45" s="192"/>
      <c r="AI45" s="233"/>
      <c r="AJ45" s="192"/>
      <c r="AK45" s="233"/>
      <c r="AL45" s="192"/>
      <c r="AM45" s="233"/>
      <c r="AN45" s="192"/>
      <c r="AO45" s="233"/>
      <c r="AP45" s="233"/>
      <c r="AQ45" s="284"/>
    </row>
    <row r="46" spans="1:43" s="241" customFormat="1" ht="20.25" customHeight="1">
      <c r="A46" s="293"/>
      <c r="B46" s="186">
        <v>2</v>
      </c>
      <c r="C46" s="235"/>
      <c r="D46" s="236" t="s">
        <v>283</v>
      </c>
      <c r="E46" s="237"/>
      <c r="F46" s="238"/>
      <c r="G46" s="237"/>
      <c r="H46" s="204"/>
      <c r="I46" s="237"/>
      <c r="J46" s="204"/>
      <c r="K46" s="237"/>
      <c r="L46" s="204"/>
      <c r="M46" s="237"/>
      <c r="N46" s="204"/>
      <c r="O46" s="237"/>
      <c r="P46" s="204"/>
      <c r="Q46" s="237"/>
      <c r="R46" s="204"/>
      <c r="S46" s="237"/>
      <c r="T46" s="204"/>
      <c r="U46" s="237"/>
      <c r="V46" s="204"/>
      <c r="W46" s="237"/>
      <c r="X46" s="204"/>
      <c r="Y46" s="237"/>
      <c r="Z46" s="204"/>
      <c r="AA46" s="237"/>
      <c r="AB46" s="204"/>
      <c r="AC46" s="237"/>
      <c r="AD46" s="204"/>
      <c r="AE46" s="237"/>
      <c r="AF46" s="235"/>
      <c r="AG46" s="237"/>
      <c r="AH46" s="240"/>
      <c r="AI46" s="237"/>
      <c r="AJ46" s="240"/>
      <c r="AK46" s="237"/>
      <c r="AL46" s="240"/>
      <c r="AM46" s="237"/>
      <c r="AN46" s="240"/>
      <c r="AO46" s="237"/>
      <c r="AP46" s="239"/>
      <c r="AQ46" s="285"/>
    </row>
    <row r="47" spans="1:43" s="230" customFormat="1" ht="13.5" customHeight="1">
      <c r="A47" s="262"/>
      <c r="B47" s="242"/>
      <c r="C47" s="243"/>
      <c r="D47" s="219"/>
      <c r="E47" s="243"/>
      <c r="F47" s="244"/>
      <c r="G47" s="243"/>
      <c r="H47" s="245"/>
      <c r="I47" s="243"/>
      <c r="J47" s="245"/>
      <c r="K47" s="243"/>
      <c r="L47" s="245"/>
      <c r="M47" s="243"/>
      <c r="N47" s="245"/>
      <c r="O47" s="243"/>
      <c r="P47" s="245"/>
      <c r="Q47" s="243"/>
      <c r="R47" s="245"/>
      <c r="S47" s="243"/>
      <c r="T47" s="245"/>
      <c r="U47" s="243"/>
      <c r="V47" s="245"/>
      <c r="W47" s="243"/>
      <c r="X47" s="245"/>
      <c r="Y47" s="243"/>
      <c r="Z47" s="245"/>
      <c r="AA47" s="243"/>
      <c r="AB47" s="245"/>
      <c r="AC47" s="243"/>
      <c r="AD47" s="245"/>
      <c r="AE47" s="243"/>
      <c r="AF47" s="178"/>
      <c r="AG47" s="243"/>
      <c r="AH47" s="245"/>
      <c r="AI47" s="243"/>
      <c r="AJ47" s="245"/>
      <c r="AK47" s="243"/>
      <c r="AL47" s="245"/>
      <c r="AM47" s="243"/>
      <c r="AN47" s="245"/>
      <c r="AO47" s="243"/>
      <c r="AP47" s="178"/>
      <c r="AQ47" s="281"/>
    </row>
    <row r="48" spans="1:43" s="225" customFormat="1" ht="15" customHeight="1">
      <c r="A48" s="292"/>
      <c r="B48" s="212">
        <v>21</v>
      </c>
      <c r="C48" s="180"/>
      <c r="D48" s="180" t="s">
        <v>284</v>
      </c>
      <c r="E48" s="180"/>
      <c r="F48" s="213">
        <f>+H48+J48+L48+N48+P48+R48+T48+V48+X48+Z48+AB48+AD48+AF48+AH48+AJ48+AL48+AN48+AP48</f>
        <v>0</v>
      </c>
      <c r="G48" s="180"/>
      <c r="H48" s="169"/>
      <c r="I48" s="717"/>
      <c r="J48" s="169"/>
      <c r="K48" s="717"/>
      <c r="L48" s="169"/>
      <c r="M48" s="717"/>
      <c r="N48" s="169"/>
      <c r="O48" s="717"/>
      <c r="P48" s="169"/>
      <c r="Q48" s="717"/>
      <c r="R48" s="169"/>
      <c r="S48" s="717"/>
      <c r="T48" s="169"/>
      <c r="U48" s="717"/>
      <c r="V48" s="169"/>
      <c r="W48" s="717"/>
      <c r="X48" s="169"/>
      <c r="Y48" s="717"/>
      <c r="Z48" s="169"/>
      <c r="AA48" s="717"/>
      <c r="AB48" s="169"/>
      <c r="AC48" s="717"/>
      <c r="AD48" s="169"/>
      <c r="AE48" s="717"/>
      <c r="AF48" s="159"/>
      <c r="AG48" s="717"/>
      <c r="AH48" s="169"/>
      <c r="AI48" s="717"/>
      <c r="AJ48" s="169"/>
      <c r="AK48" s="717"/>
      <c r="AL48" s="169"/>
      <c r="AM48" s="717"/>
      <c r="AN48" s="169"/>
      <c r="AO48" s="717"/>
      <c r="AP48" s="168"/>
      <c r="AQ48" s="282"/>
    </row>
    <row r="49" spans="1:43" s="225" customFormat="1" ht="15" customHeight="1">
      <c r="A49" s="292"/>
      <c r="B49" s="212">
        <v>22</v>
      </c>
      <c r="C49" s="180"/>
      <c r="D49" s="180" t="s">
        <v>285</v>
      </c>
      <c r="E49" s="180"/>
      <c r="F49" s="213">
        <f>+H49+J49+L49+N49+P49+R49+T49+V49+X49+Z49+AB49+AD49+AF49+AH49+AJ49+AL49+AN49+AP49</f>
        <v>0</v>
      </c>
      <c r="G49" s="180"/>
      <c r="H49" s="170"/>
      <c r="I49" s="717"/>
      <c r="J49" s="170"/>
      <c r="K49" s="717"/>
      <c r="L49" s="170"/>
      <c r="M49" s="717"/>
      <c r="N49" s="170"/>
      <c r="O49" s="717"/>
      <c r="P49" s="170"/>
      <c r="Q49" s="717"/>
      <c r="R49" s="170"/>
      <c r="S49" s="717"/>
      <c r="T49" s="170"/>
      <c r="U49" s="717"/>
      <c r="V49" s="170"/>
      <c r="W49" s="717"/>
      <c r="X49" s="170"/>
      <c r="Y49" s="717"/>
      <c r="Z49" s="170"/>
      <c r="AA49" s="717"/>
      <c r="AB49" s="170"/>
      <c r="AC49" s="717"/>
      <c r="AD49" s="170"/>
      <c r="AE49" s="717"/>
      <c r="AF49" s="167"/>
      <c r="AG49" s="717"/>
      <c r="AH49" s="170"/>
      <c r="AI49" s="717"/>
      <c r="AJ49" s="170"/>
      <c r="AK49" s="717"/>
      <c r="AL49" s="170"/>
      <c r="AM49" s="717"/>
      <c r="AN49" s="170"/>
      <c r="AO49" s="717"/>
      <c r="AP49" s="167"/>
      <c r="AQ49" s="282"/>
    </row>
    <row r="50" spans="1:43" s="225" customFormat="1" ht="15" customHeight="1">
      <c r="A50" s="292"/>
      <c r="B50" s="212">
        <v>23</v>
      </c>
      <c r="C50" s="180"/>
      <c r="D50" s="180" t="s">
        <v>286</v>
      </c>
      <c r="E50" s="180"/>
      <c r="F50" s="213">
        <f>+H50+J50+L50+N50+P50+R50+T50+V50+X50+Z50+AB50+AD50+AF50+AH50+AJ50+AL50+AN50+AP50</f>
        <v>0</v>
      </c>
      <c r="G50" s="180"/>
      <c r="H50" s="170"/>
      <c r="I50" s="717"/>
      <c r="J50" s="170"/>
      <c r="K50" s="717"/>
      <c r="L50" s="170"/>
      <c r="M50" s="717"/>
      <c r="N50" s="170"/>
      <c r="O50" s="717"/>
      <c r="P50" s="170"/>
      <c r="Q50" s="717"/>
      <c r="R50" s="170"/>
      <c r="S50" s="717"/>
      <c r="T50" s="170"/>
      <c r="U50" s="717"/>
      <c r="V50" s="170"/>
      <c r="W50" s="717"/>
      <c r="X50" s="170"/>
      <c r="Y50" s="717"/>
      <c r="Z50" s="170"/>
      <c r="AA50" s="717"/>
      <c r="AB50" s="170"/>
      <c r="AC50" s="717"/>
      <c r="AD50" s="170"/>
      <c r="AE50" s="717"/>
      <c r="AF50" s="167"/>
      <c r="AG50" s="717"/>
      <c r="AH50" s="170"/>
      <c r="AI50" s="717"/>
      <c r="AJ50" s="170"/>
      <c r="AK50" s="717"/>
      <c r="AL50" s="170"/>
      <c r="AM50" s="717"/>
      <c r="AN50" s="170"/>
      <c r="AO50" s="717"/>
      <c r="AP50" s="167"/>
      <c r="AQ50" s="282"/>
    </row>
    <row r="51" spans="1:43" s="225" customFormat="1" ht="15" customHeight="1">
      <c r="A51" s="292"/>
      <c r="B51" s="212">
        <v>24</v>
      </c>
      <c r="C51" s="180"/>
      <c r="D51" s="180" t="s">
        <v>287</v>
      </c>
      <c r="E51" s="180"/>
      <c r="F51" s="213">
        <f>IF(SUM(H51:AP51)&lt;(F53+F54+F55),E$11,SUM(H51:AP51))</f>
        <v>0</v>
      </c>
      <c r="G51" s="180"/>
      <c r="H51" s="170"/>
      <c r="I51" s="717"/>
      <c r="J51" s="170"/>
      <c r="K51" s="717"/>
      <c r="L51" s="170"/>
      <c r="M51" s="717"/>
      <c r="N51" s="170"/>
      <c r="O51" s="717"/>
      <c r="P51" s="170"/>
      <c r="Q51" s="717"/>
      <c r="R51" s="170"/>
      <c r="S51" s="717"/>
      <c r="T51" s="170"/>
      <c r="U51" s="717"/>
      <c r="V51" s="170"/>
      <c r="W51" s="717"/>
      <c r="X51" s="170"/>
      <c r="Y51" s="717"/>
      <c r="Z51" s="170"/>
      <c r="AA51" s="717"/>
      <c r="AB51" s="170"/>
      <c r="AC51" s="717"/>
      <c r="AD51" s="170"/>
      <c r="AE51" s="717"/>
      <c r="AF51" s="167"/>
      <c r="AG51" s="717"/>
      <c r="AH51" s="170"/>
      <c r="AI51" s="717"/>
      <c r="AJ51" s="170"/>
      <c r="AK51" s="717"/>
      <c r="AL51" s="170"/>
      <c r="AM51" s="717"/>
      <c r="AN51" s="170"/>
      <c r="AO51" s="717"/>
      <c r="AP51" s="167"/>
      <c r="AQ51" s="282"/>
    </row>
    <row r="52" spans="1:43" s="230" customFormat="1" ht="15" customHeight="1">
      <c r="A52" s="262"/>
      <c r="B52" s="242"/>
      <c r="C52" s="188"/>
      <c r="D52" s="207" t="s">
        <v>288</v>
      </c>
      <c r="E52" s="178"/>
      <c r="F52" s="221"/>
      <c r="G52" s="178"/>
      <c r="H52" s="710"/>
      <c r="I52" s="708"/>
      <c r="J52" s="710"/>
      <c r="K52" s="708"/>
      <c r="L52" s="710"/>
      <c r="M52" s="708"/>
      <c r="N52" s="710"/>
      <c r="O52" s="708"/>
      <c r="P52" s="710"/>
      <c r="Q52" s="708"/>
      <c r="R52" s="710"/>
      <c r="S52" s="708"/>
      <c r="T52" s="710"/>
      <c r="U52" s="708"/>
      <c r="V52" s="710"/>
      <c r="W52" s="708"/>
      <c r="X52" s="710"/>
      <c r="Y52" s="708"/>
      <c r="Z52" s="710"/>
      <c r="AA52" s="708"/>
      <c r="AB52" s="710"/>
      <c r="AC52" s="708"/>
      <c r="AD52" s="710"/>
      <c r="AE52" s="708"/>
      <c r="AF52" s="262"/>
      <c r="AG52" s="708"/>
      <c r="AH52" s="710"/>
      <c r="AI52" s="708"/>
      <c r="AJ52" s="710"/>
      <c r="AK52" s="708"/>
      <c r="AL52" s="710"/>
      <c r="AM52" s="708"/>
      <c r="AN52" s="710"/>
      <c r="AO52" s="708"/>
      <c r="AP52" s="262"/>
      <c r="AQ52" s="281"/>
    </row>
    <row r="53" spans="1:43" s="230" customFormat="1" ht="15" customHeight="1">
      <c r="A53" s="262"/>
      <c r="B53" s="242"/>
      <c r="C53" s="215">
        <v>2401</v>
      </c>
      <c r="D53" s="178" t="s">
        <v>289</v>
      </c>
      <c r="E53" s="178"/>
      <c r="F53" s="216">
        <f>+H53+J53+L53+N53+P53+R53+T53+V53+X53+Z53+AB53+AD53+AF53+AH53+AJ53+AL53+AN53+AP53</f>
        <v>0</v>
      </c>
      <c r="G53" s="178"/>
      <c r="H53" s="171"/>
      <c r="I53" s="246"/>
      <c r="J53" s="171"/>
      <c r="K53" s="246"/>
      <c r="L53" s="171"/>
      <c r="M53" s="246"/>
      <c r="N53" s="171"/>
      <c r="O53" s="246"/>
      <c r="P53" s="171"/>
      <c r="Q53" s="246"/>
      <c r="R53" s="171"/>
      <c r="S53" s="246"/>
      <c r="T53" s="171"/>
      <c r="U53" s="246"/>
      <c r="V53" s="171"/>
      <c r="W53" s="246"/>
      <c r="X53" s="171"/>
      <c r="Y53" s="246"/>
      <c r="Z53" s="171"/>
      <c r="AA53" s="246"/>
      <c r="AB53" s="171"/>
      <c r="AC53" s="246"/>
      <c r="AD53" s="171"/>
      <c r="AE53" s="246"/>
      <c r="AF53" s="161"/>
      <c r="AG53" s="246"/>
      <c r="AH53" s="171"/>
      <c r="AI53" s="246"/>
      <c r="AJ53" s="171"/>
      <c r="AK53" s="246"/>
      <c r="AL53" s="171"/>
      <c r="AM53" s="246"/>
      <c r="AN53" s="171"/>
      <c r="AO53" s="246"/>
      <c r="AP53" s="163"/>
      <c r="AQ53" s="281"/>
    </row>
    <row r="54" spans="1:43" s="230" customFormat="1" ht="15" customHeight="1">
      <c r="A54" s="262"/>
      <c r="B54" s="242"/>
      <c r="C54" s="215">
        <v>2402</v>
      </c>
      <c r="D54" s="178" t="s">
        <v>290</v>
      </c>
      <c r="E54" s="243"/>
      <c r="F54" s="216">
        <f>+H54+J54+L54+N54+P54+R54+T54+V54+X54+Z54+AB54+AD54+AF54+AH54+AJ54+AL54+AN54+AP54</f>
        <v>0</v>
      </c>
      <c r="G54" s="243"/>
      <c r="H54" s="172"/>
      <c r="I54" s="246"/>
      <c r="J54" s="172"/>
      <c r="K54" s="246"/>
      <c r="L54" s="172"/>
      <c r="M54" s="246"/>
      <c r="N54" s="172"/>
      <c r="O54" s="246"/>
      <c r="P54" s="172"/>
      <c r="Q54" s="246"/>
      <c r="R54" s="172"/>
      <c r="S54" s="246"/>
      <c r="T54" s="172"/>
      <c r="U54" s="246"/>
      <c r="V54" s="172"/>
      <c r="W54" s="246"/>
      <c r="X54" s="172"/>
      <c r="Y54" s="246"/>
      <c r="Z54" s="172"/>
      <c r="AA54" s="246"/>
      <c r="AB54" s="172"/>
      <c r="AC54" s="246"/>
      <c r="AD54" s="172"/>
      <c r="AE54" s="246"/>
      <c r="AF54" s="165"/>
      <c r="AG54" s="246"/>
      <c r="AH54" s="172"/>
      <c r="AI54" s="246"/>
      <c r="AJ54" s="172"/>
      <c r="AK54" s="246"/>
      <c r="AL54" s="172"/>
      <c r="AM54" s="246"/>
      <c r="AN54" s="172"/>
      <c r="AO54" s="246"/>
      <c r="AP54" s="165"/>
      <c r="AQ54" s="281"/>
    </row>
    <row r="55" spans="1:43" s="230" customFormat="1" ht="15" customHeight="1">
      <c r="A55" s="262"/>
      <c r="B55" s="242"/>
      <c r="C55" s="215">
        <v>2403</v>
      </c>
      <c r="D55" s="178" t="s">
        <v>291</v>
      </c>
      <c r="E55" s="243"/>
      <c r="F55" s="216">
        <f>+H55+J55+L55+N55+P55+R55+T55+V55+X55+Z55+AB55+AD55+AF55+AH55+AJ55+AL55+AN55+AP55</f>
        <v>0</v>
      </c>
      <c r="G55" s="243"/>
      <c r="H55" s="172"/>
      <c r="I55" s="246"/>
      <c r="J55" s="172"/>
      <c r="K55" s="246"/>
      <c r="L55" s="172"/>
      <c r="M55" s="246"/>
      <c r="N55" s="172"/>
      <c r="O55" s="246"/>
      <c r="P55" s="172"/>
      <c r="Q55" s="246"/>
      <c r="R55" s="172"/>
      <c r="S55" s="246"/>
      <c r="T55" s="172"/>
      <c r="U55" s="246"/>
      <c r="V55" s="172"/>
      <c r="W55" s="246"/>
      <c r="X55" s="172"/>
      <c r="Y55" s="246"/>
      <c r="Z55" s="172"/>
      <c r="AA55" s="246"/>
      <c r="AB55" s="172"/>
      <c r="AC55" s="246"/>
      <c r="AD55" s="172"/>
      <c r="AE55" s="246"/>
      <c r="AF55" s="165"/>
      <c r="AG55" s="246"/>
      <c r="AH55" s="172"/>
      <c r="AI55" s="246"/>
      <c r="AJ55" s="172"/>
      <c r="AK55" s="246"/>
      <c r="AL55" s="172"/>
      <c r="AM55" s="246"/>
      <c r="AN55" s="172"/>
      <c r="AO55" s="246"/>
      <c r="AP55" s="165"/>
      <c r="AQ55" s="281"/>
    </row>
    <row r="56" spans="1:43" s="225" customFormat="1" ht="15" customHeight="1">
      <c r="A56" s="292"/>
      <c r="B56" s="212">
        <v>25</v>
      </c>
      <c r="C56" s="180"/>
      <c r="D56" s="180" t="s">
        <v>292</v>
      </c>
      <c r="E56" s="247"/>
      <c r="F56" s="213">
        <f>IF(SUM(H56:AP56)&lt;(F58+F59+F60+F61),E$11,SUM(H56:AP56))</f>
        <v>0</v>
      </c>
      <c r="G56" s="247"/>
      <c r="H56" s="170"/>
      <c r="I56" s="717"/>
      <c r="J56" s="170"/>
      <c r="K56" s="717"/>
      <c r="L56" s="170"/>
      <c r="M56" s="717"/>
      <c r="N56" s="170"/>
      <c r="O56" s="717"/>
      <c r="P56" s="170"/>
      <c r="Q56" s="717"/>
      <c r="R56" s="170"/>
      <c r="S56" s="717"/>
      <c r="T56" s="170"/>
      <c r="U56" s="717"/>
      <c r="V56" s="170"/>
      <c r="W56" s="717"/>
      <c r="X56" s="170"/>
      <c r="Y56" s="717"/>
      <c r="Z56" s="170"/>
      <c r="AA56" s="717"/>
      <c r="AB56" s="170"/>
      <c r="AC56" s="717"/>
      <c r="AD56" s="170"/>
      <c r="AE56" s="717"/>
      <c r="AF56" s="167"/>
      <c r="AG56" s="717"/>
      <c r="AH56" s="170"/>
      <c r="AI56" s="717"/>
      <c r="AJ56" s="170"/>
      <c r="AK56" s="717"/>
      <c r="AL56" s="170"/>
      <c r="AM56" s="717"/>
      <c r="AN56" s="170"/>
      <c r="AO56" s="717"/>
      <c r="AP56" s="167"/>
      <c r="AQ56" s="282"/>
    </row>
    <row r="57" spans="1:43" s="230" customFormat="1" ht="15" customHeight="1">
      <c r="A57" s="262"/>
      <c r="B57" s="189"/>
      <c r="C57" s="178"/>
      <c r="D57" s="207" t="s">
        <v>288</v>
      </c>
      <c r="E57" s="243"/>
      <c r="F57" s="248"/>
      <c r="G57" s="243"/>
      <c r="H57" s="711"/>
      <c r="I57" s="708"/>
      <c r="J57" s="711"/>
      <c r="K57" s="708"/>
      <c r="L57" s="711"/>
      <c r="M57" s="708"/>
      <c r="N57" s="711"/>
      <c r="O57" s="708"/>
      <c r="P57" s="711"/>
      <c r="Q57" s="708"/>
      <c r="R57" s="711"/>
      <c r="S57" s="708"/>
      <c r="T57" s="711"/>
      <c r="U57" s="708"/>
      <c r="V57" s="711"/>
      <c r="W57" s="708"/>
      <c r="X57" s="711"/>
      <c r="Y57" s="708"/>
      <c r="Z57" s="711"/>
      <c r="AA57" s="708"/>
      <c r="AB57" s="711"/>
      <c r="AC57" s="708"/>
      <c r="AD57" s="711"/>
      <c r="AE57" s="708"/>
      <c r="AF57" s="262"/>
      <c r="AG57" s="708"/>
      <c r="AH57" s="711"/>
      <c r="AI57" s="708"/>
      <c r="AJ57" s="711"/>
      <c r="AK57" s="708"/>
      <c r="AL57" s="711"/>
      <c r="AM57" s="708"/>
      <c r="AN57" s="711"/>
      <c r="AO57" s="708"/>
      <c r="AP57" s="709"/>
      <c r="AQ57" s="281"/>
    </row>
    <row r="58" spans="1:43" s="230" customFormat="1" ht="15" customHeight="1">
      <c r="A58" s="262"/>
      <c r="B58" s="189"/>
      <c r="C58" s="215">
        <v>2501</v>
      </c>
      <c r="D58" s="178" t="s">
        <v>293</v>
      </c>
      <c r="E58" s="243"/>
      <c r="F58" s="216">
        <f>+H58+J58+L58+N58+P58+R58+T58+V58+X58+Z58+AB58+AD58+AF58+AH58+AJ58+AL58+AN58+AP58</f>
        <v>0</v>
      </c>
      <c r="G58" s="243"/>
      <c r="H58" s="171"/>
      <c r="I58" s="246"/>
      <c r="J58" s="171"/>
      <c r="K58" s="246"/>
      <c r="L58" s="171"/>
      <c r="M58" s="246"/>
      <c r="N58" s="171"/>
      <c r="O58" s="246"/>
      <c r="P58" s="171"/>
      <c r="Q58" s="246"/>
      <c r="R58" s="171"/>
      <c r="S58" s="246"/>
      <c r="T58" s="171"/>
      <c r="U58" s="246"/>
      <c r="V58" s="171"/>
      <c r="W58" s="246"/>
      <c r="X58" s="171"/>
      <c r="Y58" s="246"/>
      <c r="Z58" s="171"/>
      <c r="AA58" s="246"/>
      <c r="AB58" s="171"/>
      <c r="AC58" s="246"/>
      <c r="AD58" s="171"/>
      <c r="AE58" s="246"/>
      <c r="AF58" s="163"/>
      <c r="AG58" s="246"/>
      <c r="AH58" s="171"/>
      <c r="AI58" s="246"/>
      <c r="AJ58" s="171"/>
      <c r="AK58" s="246"/>
      <c r="AL58" s="171"/>
      <c r="AM58" s="246"/>
      <c r="AN58" s="171"/>
      <c r="AO58" s="246"/>
      <c r="AP58" s="163"/>
      <c r="AQ58" s="281"/>
    </row>
    <row r="59" spans="1:43" s="230" customFormat="1" ht="15" customHeight="1">
      <c r="A59" s="262"/>
      <c r="B59" s="189"/>
      <c r="C59" s="215">
        <v>2502</v>
      </c>
      <c r="D59" s="178" t="s">
        <v>272</v>
      </c>
      <c r="E59" s="243"/>
      <c r="F59" s="216">
        <f>+H59+J59+L59+N59+P59+R59+T59+V59+X59+Z59+AB59+AD59+AF59+AH59+AJ59+AL59+AN59+AP59</f>
        <v>0</v>
      </c>
      <c r="G59" s="243"/>
      <c r="H59" s="172"/>
      <c r="I59" s="246"/>
      <c r="J59" s="172"/>
      <c r="K59" s="246"/>
      <c r="L59" s="172"/>
      <c r="M59" s="246"/>
      <c r="N59" s="172"/>
      <c r="O59" s="246"/>
      <c r="P59" s="172"/>
      <c r="Q59" s="246"/>
      <c r="R59" s="172"/>
      <c r="S59" s="246"/>
      <c r="T59" s="172"/>
      <c r="U59" s="246"/>
      <c r="V59" s="172"/>
      <c r="W59" s="246"/>
      <c r="X59" s="172"/>
      <c r="Y59" s="246"/>
      <c r="Z59" s="172"/>
      <c r="AA59" s="246"/>
      <c r="AB59" s="172"/>
      <c r="AC59" s="246"/>
      <c r="AD59" s="172"/>
      <c r="AE59" s="246"/>
      <c r="AF59" s="163"/>
      <c r="AG59" s="246"/>
      <c r="AH59" s="172"/>
      <c r="AI59" s="246"/>
      <c r="AJ59" s="172"/>
      <c r="AK59" s="246"/>
      <c r="AL59" s="172"/>
      <c r="AM59" s="246"/>
      <c r="AN59" s="172"/>
      <c r="AO59" s="246"/>
      <c r="AP59" s="165"/>
      <c r="AQ59" s="281"/>
    </row>
    <row r="60" spans="1:43" s="230" customFormat="1" ht="15" customHeight="1">
      <c r="A60" s="262"/>
      <c r="B60" s="189"/>
      <c r="C60" s="215">
        <v>2504</v>
      </c>
      <c r="D60" s="178" t="s">
        <v>273</v>
      </c>
      <c r="E60" s="243"/>
      <c r="F60" s="216">
        <f>+H60+J60+L60+N60+P60+R60+T60+V60+X60+Z60+AB60+AD60+AF60+AH60+AJ60+AL60+AN60+AP60</f>
        <v>0</v>
      </c>
      <c r="G60" s="243"/>
      <c r="H60" s="172"/>
      <c r="I60" s="246"/>
      <c r="J60" s="172"/>
      <c r="K60" s="246"/>
      <c r="L60" s="172"/>
      <c r="M60" s="246"/>
      <c r="N60" s="172"/>
      <c r="O60" s="246"/>
      <c r="P60" s="172"/>
      <c r="Q60" s="246"/>
      <c r="R60" s="172"/>
      <c r="S60" s="246"/>
      <c r="T60" s="172"/>
      <c r="U60" s="246"/>
      <c r="V60" s="172"/>
      <c r="W60" s="246"/>
      <c r="X60" s="172"/>
      <c r="Y60" s="246"/>
      <c r="Z60" s="172"/>
      <c r="AA60" s="246"/>
      <c r="AB60" s="172"/>
      <c r="AC60" s="246"/>
      <c r="AD60" s="172"/>
      <c r="AE60" s="246"/>
      <c r="AF60" s="163"/>
      <c r="AG60" s="246"/>
      <c r="AH60" s="172"/>
      <c r="AI60" s="246"/>
      <c r="AJ60" s="172"/>
      <c r="AK60" s="246"/>
      <c r="AL60" s="172"/>
      <c r="AM60" s="246"/>
      <c r="AN60" s="172"/>
      <c r="AO60" s="246"/>
      <c r="AP60" s="165"/>
      <c r="AQ60" s="281"/>
    </row>
    <row r="61" spans="1:43" s="230" customFormat="1" ht="15" customHeight="1">
      <c r="A61" s="262"/>
      <c r="B61" s="189"/>
      <c r="C61" s="215">
        <v>2506</v>
      </c>
      <c r="D61" s="178" t="s">
        <v>294</v>
      </c>
      <c r="E61" s="243"/>
      <c r="F61" s="216">
        <f>+H61+J61+L61+N61+P61+R61+T61+V61+X61+Z61+AB61+AD61+AF61+AH61+AJ61+AL61+AN61+AP61</f>
        <v>0</v>
      </c>
      <c r="G61" s="243"/>
      <c r="H61" s="172"/>
      <c r="I61" s="246"/>
      <c r="J61" s="172"/>
      <c r="K61" s="246"/>
      <c r="L61" s="172"/>
      <c r="M61" s="246"/>
      <c r="N61" s="172"/>
      <c r="O61" s="246"/>
      <c r="P61" s="172"/>
      <c r="Q61" s="246"/>
      <c r="R61" s="172"/>
      <c r="S61" s="246"/>
      <c r="T61" s="172"/>
      <c r="U61" s="246"/>
      <c r="V61" s="172"/>
      <c r="W61" s="246"/>
      <c r="X61" s="172"/>
      <c r="Y61" s="246"/>
      <c r="Z61" s="172"/>
      <c r="AA61" s="246"/>
      <c r="AB61" s="172"/>
      <c r="AC61" s="246"/>
      <c r="AD61" s="172"/>
      <c r="AE61" s="246"/>
      <c r="AF61" s="163"/>
      <c r="AG61" s="246"/>
      <c r="AH61" s="172"/>
      <c r="AI61" s="246"/>
      <c r="AJ61" s="172"/>
      <c r="AK61" s="246"/>
      <c r="AL61" s="172"/>
      <c r="AM61" s="246"/>
      <c r="AN61" s="172"/>
      <c r="AO61" s="246"/>
      <c r="AP61" s="165"/>
      <c r="AQ61" s="281"/>
    </row>
    <row r="62" spans="1:43" s="225" customFormat="1" ht="15" customHeight="1">
      <c r="A62" s="292"/>
      <c r="B62" s="212">
        <v>26</v>
      </c>
      <c r="C62" s="249"/>
      <c r="D62" s="180" t="s">
        <v>295</v>
      </c>
      <c r="E62" s="247"/>
      <c r="F62" s="213">
        <f>IF(SUM(H62:AP62)&lt;(F64),E$11,SUM(H62:AP62))</f>
        <v>0</v>
      </c>
      <c r="G62" s="247"/>
      <c r="H62" s="170"/>
      <c r="I62" s="717"/>
      <c r="J62" s="170"/>
      <c r="K62" s="717"/>
      <c r="L62" s="170"/>
      <c r="M62" s="717"/>
      <c r="N62" s="170"/>
      <c r="O62" s="717"/>
      <c r="P62" s="170"/>
      <c r="Q62" s="717"/>
      <c r="R62" s="170"/>
      <c r="S62" s="717"/>
      <c r="T62" s="170"/>
      <c r="U62" s="717"/>
      <c r="V62" s="170"/>
      <c r="W62" s="717"/>
      <c r="X62" s="170"/>
      <c r="Y62" s="717"/>
      <c r="Z62" s="170"/>
      <c r="AA62" s="717"/>
      <c r="AB62" s="170"/>
      <c r="AC62" s="717"/>
      <c r="AD62" s="170"/>
      <c r="AE62" s="717"/>
      <c r="AF62" s="168"/>
      <c r="AG62" s="717"/>
      <c r="AH62" s="170"/>
      <c r="AI62" s="717"/>
      <c r="AJ62" s="170"/>
      <c r="AK62" s="717"/>
      <c r="AL62" s="170"/>
      <c r="AM62" s="717"/>
      <c r="AN62" s="170"/>
      <c r="AO62" s="717"/>
      <c r="AP62" s="167"/>
      <c r="AQ62" s="282"/>
    </row>
    <row r="63" spans="1:43" s="230" customFormat="1" ht="15" customHeight="1">
      <c r="A63" s="262"/>
      <c r="B63" s="242"/>
      <c r="C63" s="250"/>
      <c r="D63" s="207" t="s">
        <v>288</v>
      </c>
      <c r="E63" s="243"/>
      <c r="F63" s="244"/>
      <c r="G63" s="243"/>
      <c r="H63" s="710"/>
      <c r="I63" s="708"/>
      <c r="J63" s="710"/>
      <c r="K63" s="708"/>
      <c r="L63" s="710"/>
      <c r="M63" s="708"/>
      <c r="N63" s="710"/>
      <c r="O63" s="708"/>
      <c r="P63" s="710"/>
      <c r="Q63" s="708"/>
      <c r="R63" s="710"/>
      <c r="S63" s="708"/>
      <c r="T63" s="710"/>
      <c r="U63" s="708"/>
      <c r="V63" s="710"/>
      <c r="W63" s="708"/>
      <c r="X63" s="710"/>
      <c r="Y63" s="708"/>
      <c r="Z63" s="710"/>
      <c r="AA63" s="708"/>
      <c r="AB63" s="710"/>
      <c r="AC63" s="708"/>
      <c r="AD63" s="710"/>
      <c r="AE63" s="708"/>
      <c r="AF63" s="262"/>
      <c r="AG63" s="708"/>
      <c r="AH63" s="710"/>
      <c r="AI63" s="708"/>
      <c r="AJ63" s="710"/>
      <c r="AK63" s="708"/>
      <c r="AL63" s="710"/>
      <c r="AM63" s="708"/>
      <c r="AN63" s="710"/>
      <c r="AO63" s="708"/>
      <c r="AP63" s="262"/>
      <c r="AQ63" s="281"/>
    </row>
    <row r="64" spans="1:43" s="230" customFormat="1" ht="15" customHeight="1">
      <c r="A64" s="262"/>
      <c r="B64" s="242"/>
      <c r="C64" s="215">
        <v>2605</v>
      </c>
      <c r="D64" s="178" t="s">
        <v>296</v>
      </c>
      <c r="E64" s="243"/>
      <c r="F64" s="216">
        <f>+H64+J64+L64+N64+P64+R64+T64+V64+X64+Z64+AB64+AD64+AF64+AH64+AJ64+AL64+AN64+AP64</f>
        <v>0</v>
      </c>
      <c r="G64" s="243"/>
      <c r="H64" s="171"/>
      <c r="I64" s="246"/>
      <c r="J64" s="171"/>
      <c r="K64" s="246"/>
      <c r="L64" s="171"/>
      <c r="M64" s="246"/>
      <c r="N64" s="171"/>
      <c r="O64" s="246"/>
      <c r="P64" s="171"/>
      <c r="Q64" s="246"/>
      <c r="R64" s="171"/>
      <c r="S64" s="246"/>
      <c r="T64" s="171"/>
      <c r="U64" s="246"/>
      <c r="V64" s="171"/>
      <c r="W64" s="246"/>
      <c r="X64" s="171"/>
      <c r="Y64" s="246"/>
      <c r="Z64" s="171"/>
      <c r="AA64" s="246"/>
      <c r="AB64" s="171"/>
      <c r="AC64" s="246"/>
      <c r="AD64" s="171"/>
      <c r="AE64" s="246"/>
      <c r="AF64" s="161"/>
      <c r="AG64" s="246"/>
      <c r="AH64" s="171"/>
      <c r="AI64" s="246"/>
      <c r="AJ64" s="171"/>
      <c r="AK64" s="246"/>
      <c r="AL64" s="171"/>
      <c r="AM64" s="246"/>
      <c r="AN64" s="171"/>
      <c r="AO64" s="246"/>
      <c r="AP64" s="163"/>
      <c r="AQ64" s="281"/>
    </row>
    <row r="65" spans="1:43" s="225" customFormat="1" ht="15" customHeight="1">
      <c r="A65" s="292"/>
      <c r="B65" s="212">
        <v>27</v>
      </c>
      <c r="C65" s="249"/>
      <c r="D65" s="180" t="s">
        <v>297</v>
      </c>
      <c r="E65" s="247"/>
      <c r="F65" s="213">
        <f>IF(SUM(H65:AP65)&lt;(F67+F68+F69),E$11,SUM(H65:AP65))</f>
        <v>0</v>
      </c>
      <c r="G65" s="247"/>
      <c r="H65" s="170"/>
      <c r="I65" s="717"/>
      <c r="J65" s="170"/>
      <c r="K65" s="717"/>
      <c r="L65" s="170"/>
      <c r="M65" s="717"/>
      <c r="N65" s="170"/>
      <c r="O65" s="717"/>
      <c r="P65" s="170"/>
      <c r="Q65" s="717"/>
      <c r="R65" s="170"/>
      <c r="S65" s="717"/>
      <c r="T65" s="170"/>
      <c r="U65" s="717"/>
      <c r="V65" s="170"/>
      <c r="W65" s="717"/>
      <c r="X65" s="170"/>
      <c r="Y65" s="717"/>
      <c r="Z65" s="170"/>
      <c r="AA65" s="717"/>
      <c r="AB65" s="170"/>
      <c r="AC65" s="717"/>
      <c r="AD65" s="170"/>
      <c r="AE65" s="717"/>
      <c r="AF65" s="167"/>
      <c r="AG65" s="717"/>
      <c r="AH65" s="170"/>
      <c r="AI65" s="717"/>
      <c r="AJ65" s="170"/>
      <c r="AK65" s="717"/>
      <c r="AL65" s="170"/>
      <c r="AM65" s="717"/>
      <c r="AN65" s="170"/>
      <c r="AO65" s="717"/>
      <c r="AP65" s="167"/>
      <c r="AQ65" s="282"/>
    </row>
    <row r="66" spans="1:43" s="230" customFormat="1" ht="15" customHeight="1">
      <c r="A66" s="262"/>
      <c r="B66" s="242"/>
      <c r="C66" s="250"/>
      <c r="D66" s="207" t="s">
        <v>288</v>
      </c>
      <c r="E66" s="243"/>
      <c r="F66" s="244"/>
      <c r="G66" s="243"/>
      <c r="H66" s="710"/>
      <c r="I66" s="708"/>
      <c r="J66" s="710"/>
      <c r="K66" s="708"/>
      <c r="L66" s="710"/>
      <c r="M66" s="708"/>
      <c r="N66" s="710"/>
      <c r="O66" s="708"/>
      <c r="P66" s="710"/>
      <c r="Q66" s="708"/>
      <c r="R66" s="710"/>
      <c r="S66" s="708"/>
      <c r="T66" s="710"/>
      <c r="U66" s="708"/>
      <c r="V66" s="710"/>
      <c r="W66" s="708"/>
      <c r="X66" s="710"/>
      <c r="Y66" s="708"/>
      <c r="Z66" s="710"/>
      <c r="AA66" s="708"/>
      <c r="AB66" s="710"/>
      <c r="AC66" s="708"/>
      <c r="AD66" s="710"/>
      <c r="AE66" s="708"/>
      <c r="AF66" s="262"/>
      <c r="AG66" s="708"/>
      <c r="AH66" s="710"/>
      <c r="AI66" s="708"/>
      <c r="AJ66" s="710"/>
      <c r="AK66" s="708"/>
      <c r="AL66" s="710"/>
      <c r="AM66" s="708"/>
      <c r="AN66" s="710"/>
      <c r="AO66" s="708"/>
      <c r="AP66" s="262"/>
      <c r="AQ66" s="281"/>
    </row>
    <row r="67" spans="1:43" s="230" customFormat="1" ht="15" customHeight="1">
      <c r="A67" s="262"/>
      <c r="B67" s="242"/>
      <c r="C67" s="215">
        <v>2701</v>
      </c>
      <c r="D67" s="178" t="s">
        <v>298</v>
      </c>
      <c r="E67" s="243"/>
      <c r="F67" s="216">
        <f>+H67+J67+L67+N67+P67+R67+T67+V67+X67+Z67+AB67+AD67+AF67+AH67+AJ67+AL67+AN67+AP67</f>
        <v>0</v>
      </c>
      <c r="G67" s="243"/>
      <c r="H67" s="171"/>
      <c r="I67" s="246"/>
      <c r="J67" s="171"/>
      <c r="K67" s="246"/>
      <c r="L67" s="171"/>
      <c r="M67" s="246"/>
      <c r="N67" s="171"/>
      <c r="O67" s="246"/>
      <c r="P67" s="171"/>
      <c r="Q67" s="246"/>
      <c r="R67" s="171"/>
      <c r="S67" s="246"/>
      <c r="T67" s="171"/>
      <c r="U67" s="246"/>
      <c r="V67" s="171"/>
      <c r="W67" s="246"/>
      <c r="X67" s="171"/>
      <c r="Y67" s="246"/>
      <c r="Z67" s="171"/>
      <c r="AA67" s="246"/>
      <c r="AB67" s="171"/>
      <c r="AC67" s="246"/>
      <c r="AD67" s="171"/>
      <c r="AE67" s="246"/>
      <c r="AF67" s="161"/>
      <c r="AG67" s="246"/>
      <c r="AH67" s="171"/>
      <c r="AI67" s="246"/>
      <c r="AJ67" s="171"/>
      <c r="AK67" s="246"/>
      <c r="AL67" s="171"/>
      <c r="AM67" s="246"/>
      <c r="AN67" s="171"/>
      <c r="AO67" s="246"/>
      <c r="AP67" s="163"/>
      <c r="AQ67" s="281"/>
    </row>
    <row r="68" spans="1:43" s="230" customFormat="1" ht="15" customHeight="1">
      <c r="A68" s="262"/>
      <c r="B68" s="242"/>
      <c r="C68" s="215">
        <v>2702</v>
      </c>
      <c r="D68" s="178" t="s">
        <v>299</v>
      </c>
      <c r="E68" s="243"/>
      <c r="F68" s="216">
        <f>+H68+J68+L68+N68+P68+R68+T68+V68+X68+Z68+AB68+AD68+AF68+AH68+AJ68+AL68+AN68+AP68</f>
        <v>0</v>
      </c>
      <c r="G68" s="243"/>
      <c r="H68" s="172"/>
      <c r="I68" s="246"/>
      <c r="J68" s="172"/>
      <c r="K68" s="246"/>
      <c r="L68" s="172"/>
      <c r="M68" s="246"/>
      <c r="N68" s="172"/>
      <c r="O68" s="246"/>
      <c r="P68" s="172"/>
      <c r="Q68" s="246"/>
      <c r="R68" s="172"/>
      <c r="S68" s="246"/>
      <c r="T68" s="172"/>
      <c r="U68" s="246"/>
      <c r="V68" s="172"/>
      <c r="W68" s="246"/>
      <c r="X68" s="172"/>
      <c r="Y68" s="246"/>
      <c r="Z68" s="172"/>
      <c r="AA68" s="246"/>
      <c r="AB68" s="172"/>
      <c r="AC68" s="246"/>
      <c r="AD68" s="172"/>
      <c r="AE68" s="246"/>
      <c r="AF68" s="165"/>
      <c r="AG68" s="246"/>
      <c r="AH68" s="172"/>
      <c r="AI68" s="246"/>
      <c r="AJ68" s="172"/>
      <c r="AK68" s="246"/>
      <c r="AL68" s="172"/>
      <c r="AM68" s="246"/>
      <c r="AN68" s="172"/>
      <c r="AO68" s="246"/>
      <c r="AP68" s="165"/>
      <c r="AQ68" s="281"/>
    </row>
    <row r="69" spans="1:43" s="230" customFormat="1" ht="15" customHeight="1">
      <c r="A69" s="262"/>
      <c r="B69" s="242"/>
      <c r="C69" s="215">
        <v>2703</v>
      </c>
      <c r="D69" s="178" t="s">
        <v>291</v>
      </c>
      <c r="E69" s="243"/>
      <c r="F69" s="216">
        <f>+H69+J69+L69+N69+P69+R69+T69+V69+X69+Z69+AB69+AD69+AF69+AH69+AJ69+AL69+AN69+AP69</f>
        <v>0</v>
      </c>
      <c r="G69" s="243"/>
      <c r="H69" s="172"/>
      <c r="I69" s="246"/>
      <c r="J69" s="172"/>
      <c r="K69" s="246"/>
      <c r="L69" s="172"/>
      <c r="M69" s="246"/>
      <c r="N69" s="172"/>
      <c r="O69" s="246"/>
      <c r="P69" s="172"/>
      <c r="Q69" s="246"/>
      <c r="R69" s="172"/>
      <c r="S69" s="246"/>
      <c r="T69" s="172"/>
      <c r="U69" s="246"/>
      <c r="V69" s="172"/>
      <c r="W69" s="246"/>
      <c r="X69" s="172"/>
      <c r="Y69" s="246"/>
      <c r="Z69" s="172"/>
      <c r="AA69" s="246"/>
      <c r="AB69" s="172"/>
      <c r="AC69" s="246"/>
      <c r="AD69" s="172"/>
      <c r="AE69" s="246"/>
      <c r="AF69" s="165"/>
      <c r="AG69" s="246"/>
      <c r="AH69" s="172"/>
      <c r="AI69" s="246"/>
      <c r="AJ69" s="172"/>
      <c r="AK69" s="246"/>
      <c r="AL69" s="172"/>
      <c r="AM69" s="246"/>
      <c r="AN69" s="172"/>
      <c r="AO69" s="246"/>
      <c r="AP69" s="165"/>
      <c r="AQ69" s="281"/>
    </row>
    <row r="70" spans="1:43" s="230" customFormat="1" ht="15" customHeight="1">
      <c r="A70" s="262"/>
      <c r="B70" s="251"/>
      <c r="C70" s="226"/>
      <c r="D70" s="221" t="s">
        <v>300</v>
      </c>
      <c r="E70" s="252"/>
      <c r="F70" s="253">
        <f>+F48+F49+F50+F51+F56+F62+F65</f>
        <v>0</v>
      </c>
      <c r="G70" s="253"/>
      <c r="H70" s="253">
        <f>+H48+H49+H50+H51+H56+H62+H65</f>
        <v>0</v>
      </c>
      <c r="I70" s="253"/>
      <c r="J70" s="253">
        <f>+J48+J49+J50+J51+J56+J62+J65</f>
        <v>0</v>
      </c>
      <c r="K70" s="253"/>
      <c r="L70" s="253">
        <f>+L48+L49+L50+L51+L56+L62+L65</f>
        <v>0</v>
      </c>
      <c r="M70" s="253"/>
      <c r="N70" s="253">
        <f>+N48+N49+N50+N51+N56+N62+N65</f>
        <v>0</v>
      </c>
      <c r="O70" s="253"/>
      <c r="P70" s="253">
        <f>+P48+P49+P50+P51+P56+P62+P65</f>
        <v>0</v>
      </c>
      <c r="Q70" s="253"/>
      <c r="R70" s="253">
        <f>+R48+R49+R50+R51+R56+R62+R65</f>
        <v>0</v>
      </c>
      <c r="S70" s="253"/>
      <c r="T70" s="253">
        <f>+T48+T49+T50+T51+T56+T62+T65</f>
        <v>0</v>
      </c>
      <c r="U70" s="253"/>
      <c r="V70" s="253">
        <f>+V48+V49+V50+V51+V56+V62+V65</f>
        <v>0</v>
      </c>
      <c r="W70" s="253"/>
      <c r="X70" s="253">
        <f>+X48+X49+X50+X51+X56+X62+X65</f>
        <v>0</v>
      </c>
      <c r="Y70" s="253"/>
      <c r="Z70" s="253">
        <f>+Z48+Z49+Z50+Z51+Z56+Z62+Z65</f>
        <v>0</v>
      </c>
      <c r="AA70" s="253"/>
      <c r="AB70" s="253">
        <f>+AB48+AB49+AB50+AB51+AB56+AB62+AB65</f>
        <v>0</v>
      </c>
      <c r="AC70" s="253"/>
      <c r="AD70" s="253">
        <f>+AD48+AD49+AD50+AD51+AD56+AD62+AD65</f>
        <v>0</v>
      </c>
      <c r="AE70" s="253"/>
      <c r="AF70" s="253">
        <f>+AF48+AF49+AF50+AF51+AF56+AF62+AF65</f>
        <v>0</v>
      </c>
      <c r="AG70" s="253"/>
      <c r="AH70" s="253">
        <f>+AH48+AH49+AH50+AH51+AH56+AH62+AH65</f>
        <v>0</v>
      </c>
      <c r="AI70" s="253"/>
      <c r="AJ70" s="253">
        <f>+AJ48+AJ49+AJ50+AJ51+AJ56+AJ62+AJ65</f>
        <v>0</v>
      </c>
      <c r="AK70" s="253"/>
      <c r="AL70" s="253">
        <f>+AL48+AL49+AL50+AL51+AL56+AL62+AL65</f>
        <v>0</v>
      </c>
      <c r="AM70" s="253"/>
      <c r="AN70" s="253">
        <f>+AN48+AN49+AN50+AN51+AN56+AN62+AN65</f>
        <v>0</v>
      </c>
      <c r="AO70" s="253"/>
      <c r="AP70" s="253">
        <f>+AP48+AP49+AP50+AP51+AP56+AP62+AP65</f>
        <v>0</v>
      </c>
      <c r="AQ70" s="281"/>
    </row>
    <row r="71" spans="1:43" s="230" customFormat="1" ht="15" customHeight="1">
      <c r="A71" s="262"/>
      <c r="B71" s="242"/>
      <c r="C71" s="178"/>
      <c r="D71" s="178"/>
      <c r="E71" s="243"/>
      <c r="F71" s="244"/>
      <c r="G71" s="243"/>
      <c r="H71" s="245"/>
      <c r="I71" s="243"/>
      <c r="J71" s="245"/>
      <c r="K71" s="243"/>
      <c r="L71" s="245"/>
      <c r="M71" s="243"/>
      <c r="N71" s="245"/>
      <c r="O71" s="243"/>
      <c r="P71" s="245"/>
      <c r="Q71" s="243"/>
      <c r="R71" s="245"/>
      <c r="S71" s="243"/>
      <c r="T71" s="245"/>
      <c r="U71" s="243"/>
      <c r="V71" s="245"/>
      <c r="W71" s="243"/>
      <c r="X71" s="245"/>
      <c r="Y71" s="243"/>
      <c r="Z71" s="245"/>
      <c r="AA71" s="243"/>
      <c r="AB71" s="245"/>
      <c r="AC71" s="243"/>
      <c r="AD71" s="245"/>
      <c r="AE71" s="243"/>
      <c r="AF71" s="178"/>
      <c r="AG71" s="243"/>
      <c r="AH71" s="245"/>
      <c r="AI71" s="243"/>
      <c r="AJ71" s="245"/>
      <c r="AK71" s="243"/>
      <c r="AL71" s="245"/>
      <c r="AM71" s="243"/>
      <c r="AN71" s="245"/>
      <c r="AO71" s="243"/>
      <c r="AP71" s="178"/>
      <c r="AQ71" s="281"/>
    </row>
    <row r="72" spans="1:43" s="230" customFormat="1" ht="15" customHeight="1">
      <c r="A72" s="262"/>
      <c r="B72" s="254">
        <v>28</v>
      </c>
      <c r="C72" s="226"/>
      <c r="D72" s="226" t="s">
        <v>279</v>
      </c>
      <c r="E72" s="252"/>
      <c r="F72" s="229">
        <f>SUM(F73:F75)</f>
        <v>0</v>
      </c>
      <c r="G72" s="229"/>
      <c r="H72" s="229">
        <f>SUM(H73:H75)</f>
        <v>0</v>
      </c>
      <c r="I72" s="229"/>
      <c r="J72" s="229">
        <f>SUM(J73:J75)</f>
        <v>0</v>
      </c>
      <c r="K72" s="229"/>
      <c r="L72" s="229">
        <f>SUM(L73:L75)</f>
        <v>0</v>
      </c>
      <c r="M72" s="229"/>
      <c r="N72" s="229">
        <f>SUM(N73:N75)</f>
        <v>0</v>
      </c>
      <c r="O72" s="229"/>
      <c r="P72" s="229">
        <f>SUM(P73:P75)</f>
        <v>0</v>
      </c>
      <c r="Q72" s="229"/>
      <c r="R72" s="229">
        <f>SUM(R73:R75)</f>
        <v>0</v>
      </c>
      <c r="S72" s="229"/>
      <c r="T72" s="229">
        <f>SUM(T73:T75)</f>
        <v>0</v>
      </c>
      <c r="U72" s="229"/>
      <c r="V72" s="229">
        <f>SUM(V73:V75)</f>
        <v>0</v>
      </c>
      <c r="W72" s="229"/>
      <c r="X72" s="229">
        <f>SUM(X73:X75)</f>
        <v>0</v>
      </c>
      <c r="Y72" s="229"/>
      <c r="Z72" s="229">
        <f>SUM(Z73:Z75)</f>
        <v>0</v>
      </c>
      <c r="AA72" s="229"/>
      <c r="AB72" s="229">
        <f>SUM(AB73:AB75)</f>
        <v>0</v>
      </c>
      <c r="AC72" s="229"/>
      <c r="AD72" s="229">
        <f>SUM(AD73:AD75)</f>
        <v>0</v>
      </c>
      <c r="AE72" s="229"/>
      <c r="AF72" s="229">
        <f>SUM(AF73:AF75)</f>
        <v>0</v>
      </c>
      <c r="AG72" s="229"/>
      <c r="AH72" s="229">
        <f>SUM(AH73:AH75)</f>
        <v>0</v>
      </c>
      <c r="AI72" s="229"/>
      <c r="AJ72" s="229">
        <f>SUM(AJ73:AJ75)</f>
        <v>0</v>
      </c>
      <c r="AK72" s="229"/>
      <c r="AL72" s="229">
        <f>SUM(AL73:AL75)</f>
        <v>0</v>
      </c>
      <c r="AM72" s="229"/>
      <c r="AN72" s="229">
        <f>SUM(AN73:AN75)</f>
        <v>0</v>
      </c>
      <c r="AO72" s="229"/>
      <c r="AP72" s="229">
        <f>SUM(AP73:AP75)</f>
        <v>0</v>
      </c>
      <c r="AQ72" s="281"/>
    </row>
    <row r="73" spans="1:43" s="230" customFormat="1" ht="15" customHeight="1">
      <c r="A73" s="262"/>
      <c r="B73" s="242"/>
      <c r="C73" s="178"/>
      <c r="D73" s="161" t="s">
        <v>280</v>
      </c>
      <c r="E73" s="243"/>
      <c r="F73" s="213">
        <f>+H73+J73+L73+N73+P73+R73+T73+V73+X73+Z73+AB73+AD73+AF73+AH73+AJ73+AL73+AN73+AP73</f>
        <v>0</v>
      </c>
      <c r="G73" s="243"/>
      <c r="H73" s="172"/>
      <c r="I73" s="246"/>
      <c r="J73" s="172"/>
      <c r="K73" s="246"/>
      <c r="L73" s="172"/>
      <c r="M73" s="246"/>
      <c r="N73" s="172"/>
      <c r="O73" s="246"/>
      <c r="P73" s="172"/>
      <c r="Q73" s="246"/>
      <c r="R73" s="172"/>
      <c r="S73" s="246"/>
      <c r="T73" s="172"/>
      <c r="U73" s="246"/>
      <c r="V73" s="172"/>
      <c r="W73" s="246"/>
      <c r="X73" s="172"/>
      <c r="Y73" s="246"/>
      <c r="Z73" s="172"/>
      <c r="AA73" s="246"/>
      <c r="AB73" s="172"/>
      <c r="AC73" s="246"/>
      <c r="AD73" s="172"/>
      <c r="AE73" s="246"/>
      <c r="AF73" s="165"/>
      <c r="AG73" s="246"/>
      <c r="AH73" s="172"/>
      <c r="AI73" s="246"/>
      <c r="AJ73" s="172"/>
      <c r="AK73" s="246"/>
      <c r="AL73" s="172"/>
      <c r="AM73" s="246"/>
      <c r="AN73" s="172"/>
      <c r="AO73" s="246"/>
      <c r="AP73" s="165"/>
      <c r="AQ73" s="281"/>
    </row>
    <row r="74" spans="1:43" s="230" customFormat="1" ht="15" customHeight="1">
      <c r="A74" s="262"/>
      <c r="B74" s="242"/>
      <c r="C74" s="178"/>
      <c r="D74" s="161" t="s">
        <v>280</v>
      </c>
      <c r="E74" s="243"/>
      <c r="F74" s="213">
        <f>+H74+J74+L73+N74+P74+R74+T74+V74+X74+Z74+AB74+AD74+AF74+AH74+AJ74+AL74+AN74+AP74</f>
        <v>0</v>
      </c>
      <c r="G74" s="243"/>
      <c r="H74" s="172"/>
      <c r="I74" s="246"/>
      <c r="J74" s="172"/>
      <c r="K74" s="246"/>
      <c r="L74" s="172"/>
      <c r="M74" s="246"/>
      <c r="N74" s="172"/>
      <c r="O74" s="246"/>
      <c r="P74" s="172"/>
      <c r="Q74" s="246"/>
      <c r="R74" s="172"/>
      <c r="S74" s="246"/>
      <c r="T74" s="172"/>
      <c r="U74" s="246"/>
      <c r="V74" s="172"/>
      <c r="W74" s="246"/>
      <c r="X74" s="172"/>
      <c r="Y74" s="246"/>
      <c r="Z74" s="172"/>
      <c r="AA74" s="246"/>
      <c r="AB74" s="172"/>
      <c r="AC74" s="246"/>
      <c r="AD74" s="172"/>
      <c r="AE74" s="246"/>
      <c r="AF74" s="170"/>
      <c r="AG74" s="246"/>
      <c r="AH74" s="165"/>
      <c r="AI74" s="246"/>
      <c r="AJ74" s="172"/>
      <c r="AK74" s="246"/>
      <c r="AL74" s="172"/>
      <c r="AM74" s="246"/>
      <c r="AN74" s="172"/>
      <c r="AO74" s="246"/>
      <c r="AP74" s="165"/>
      <c r="AQ74" s="281"/>
    </row>
    <row r="75" spans="1:43" s="230" customFormat="1" ht="15" customHeight="1">
      <c r="A75" s="262"/>
      <c r="B75" s="242"/>
      <c r="C75" s="178"/>
      <c r="D75" s="161" t="s">
        <v>280</v>
      </c>
      <c r="E75" s="243"/>
      <c r="F75" s="213">
        <f>+H75+J75+L75+N75+P75+R75+T75+V75+X75+Z75+AB75+AD75+AF75+AH75+AJ75+AL75+AN75+AP75</f>
        <v>0</v>
      </c>
      <c r="G75" s="243"/>
      <c r="H75" s="172"/>
      <c r="I75" s="246"/>
      <c r="J75" s="172"/>
      <c r="K75" s="246"/>
      <c r="L75" s="172"/>
      <c r="M75" s="246"/>
      <c r="N75" s="172"/>
      <c r="O75" s="246"/>
      <c r="P75" s="172"/>
      <c r="Q75" s="246"/>
      <c r="R75" s="172"/>
      <c r="S75" s="246"/>
      <c r="T75" s="172"/>
      <c r="U75" s="246"/>
      <c r="V75" s="172"/>
      <c r="W75" s="246"/>
      <c r="X75" s="172"/>
      <c r="Y75" s="246"/>
      <c r="Z75" s="172"/>
      <c r="AA75" s="246"/>
      <c r="AB75" s="172"/>
      <c r="AC75" s="246"/>
      <c r="AD75" s="172"/>
      <c r="AE75" s="246"/>
      <c r="AF75" s="165"/>
      <c r="AG75" s="246"/>
      <c r="AH75" s="172"/>
      <c r="AI75" s="246"/>
      <c r="AJ75" s="172"/>
      <c r="AK75" s="246"/>
      <c r="AL75" s="172"/>
      <c r="AM75" s="246"/>
      <c r="AN75" s="172"/>
      <c r="AO75" s="246"/>
      <c r="AP75" s="165"/>
      <c r="AQ75" s="281"/>
    </row>
    <row r="76" spans="1:43" s="225" customFormat="1" ht="15" customHeight="1">
      <c r="A76" s="292"/>
      <c r="B76" s="255"/>
      <c r="C76" s="221"/>
      <c r="D76" s="725" t="s">
        <v>301</v>
      </c>
      <c r="E76" s="736"/>
      <c r="F76" s="257">
        <f>+F72+F70</f>
        <v>0</v>
      </c>
      <c r="G76" s="257"/>
      <c r="H76" s="257">
        <f>+H72+H70</f>
        <v>0</v>
      </c>
      <c r="I76" s="257"/>
      <c r="J76" s="257">
        <f>+J72+J70</f>
        <v>0</v>
      </c>
      <c r="K76" s="257"/>
      <c r="L76" s="257">
        <f>+L72+L70</f>
        <v>0</v>
      </c>
      <c r="M76" s="257"/>
      <c r="N76" s="257">
        <f>+N72+N70</f>
        <v>0</v>
      </c>
      <c r="O76" s="257"/>
      <c r="P76" s="257">
        <f>+P72+P70</f>
        <v>0</v>
      </c>
      <c r="Q76" s="257"/>
      <c r="R76" s="257">
        <f>+R72+R70</f>
        <v>0</v>
      </c>
      <c r="S76" s="257"/>
      <c r="T76" s="257">
        <f>+T72+T70</f>
        <v>0</v>
      </c>
      <c r="U76" s="257"/>
      <c r="V76" s="257">
        <f>+V72+V70</f>
        <v>0</v>
      </c>
      <c r="W76" s="257"/>
      <c r="X76" s="257">
        <f>+X72+X70</f>
        <v>0</v>
      </c>
      <c r="Y76" s="257"/>
      <c r="Z76" s="257">
        <f>+Z72+Z70</f>
        <v>0</v>
      </c>
      <c r="AA76" s="257"/>
      <c r="AB76" s="257">
        <f>+AB72+AB70</f>
        <v>0</v>
      </c>
      <c r="AC76" s="257"/>
      <c r="AD76" s="257">
        <f>+AD72+AD70</f>
        <v>0</v>
      </c>
      <c r="AE76" s="257"/>
      <c r="AF76" s="257">
        <f>+AF72+AF70</f>
        <v>0</v>
      </c>
      <c r="AG76" s="257"/>
      <c r="AH76" s="257">
        <f>+AH72+AH70</f>
        <v>0</v>
      </c>
      <c r="AI76" s="257"/>
      <c r="AJ76" s="257">
        <f>+AJ72+AJ70</f>
        <v>0</v>
      </c>
      <c r="AK76" s="257"/>
      <c r="AL76" s="257">
        <f>+AL72+AL70</f>
        <v>0</v>
      </c>
      <c r="AM76" s="257"/>
      <c r="AN76" s="257">
        <f>+AN72+AN70</f>
        <v>0</v>
      </c>
      <c r="AO76" s="257"/>
      <c r="AP76" s="257">
        <f>+AP72+AP70</f>
        <v>0</v>
      </c>
      <c r="AQ76" s="282"/>
    </row>
    <row r="77" spans="1:43" s="225" customFormat="1" ht="15" customHeight="1">
      <c r="A77" s="292"/>
      <c r="B77" s="258"/>
      <c r="C77" s="180"/>
      <c r="D77" s="217"/>
      <c r="E77" s="176"/>
      <c r="F77" s="259"/>
      <c r="G77" s="260"/>
      <c r="H77" s="260"/>
      <c r="I77" s="247"/>
      <c r="J77" s="260"/>
      <c r="K77" s="247"/>
      <c r="L77" s="260"/>
      <c r="M77" s="247"/>
      <c r="N77" s="260"/>
      <c r="O77" s="247"/>
      <c r="P77" s="260"/>
      <c r="Q77" s="247"/>
      <c r="R77" s="260"/>
      <c r="S77" s="247"/>
      <c r="T77" s="260"/>
      <c r="U77" s="247"/>
      <c r="V77" s="260"/>
      <c r="W77" s="247"/>
      <c r="X77" s="260"/>
      <c r="Y77" s="247"/>
      <c r="Z77" s="260"/>
      <c r="AA77" s="247"/>
      <c r="AB77" s="260"/>
      <c r="AC77" s="247"/>
      <c r="AD77" s="260"/>
      <c r="AE77" s="247"/>
      <c r="AF77" s="180"/>
      <c r="AG77" s="247"/>
      <c r="AH77" s="260"/>
      <c r="AI77" s="247"/>
      <c r="AJ77" s="260"/>
      <c r="AK77" s="247"/>
      <c r="AL77" s="260"/>
      <c r="AM77" s="247"/>
      <c r="AN77" s="260"/>
      <c r="AO77" s="247"/>
      <c r="AP77" s="260"/>
      <c r="AQ77" s="282"/>
    </row>
    <row r="78" spans="1:43" s="230" customFormat="1" ht="13.5" customHeight="1">
      <c r="A78" s="262"/>
      <c r="B78" s="242"/>
      <c r="C78" s="178"/>
      <c r="D78" s="180"/>
      <c r="E78" s="243"/>
      <c r="F78" s="244"/>
      <c r="G78" s="243"/>
      <c r="H78" s="245"/>
      <c r="I78" s="243"/>
      <c r="J78" s="245"/>
      <c r="K78" s="243"/>
      <c r="L78" s="245"/>
      <c r="M78" s="243"/>
      <c r="N78" s="245"/>
      <c r="O78" s="243"/>
      <c r="P78" s="245"/>
      <c r="Q78" s="243"/>
      <c r="R78" s="245"/>
      <c r="S78" s="243"/>
      <c r="T78" s="245"/>
      <c r="U78" s="243"/>
      <c r="V78" s="245"/>
      <c r="W78" s="243"/>
      <c r="X78" s="245"/>
      <c r="Y78" s="243"/>
      <c r="Z78" s="245"/>
      <c r="AA78" s="243"/>
      <c r="AB78" s="245"/>
      <c r="AC78" s="243"/>
      <c r="AD78" s="245"/>
      <c r="AE78" s="243"/>
      <c r="AF78" s="178"/>
      <c r="AG78" s="243"/>
      <c r="AH78" s="245"/>
      <c r="AI78" s="243"/>
      <c r="AJ78" s="245"/>
      <c r="AK78" s="243"/>
      <c r="AL78" s="245"/>
      <c r="AM78" s="243"/>
      <c r="AN78" s="245"/>
      <c r="AO78" s="243"/>
      <c r="AP78" s="178"/>
      <c r="AQ78" s="281"/>
    </row>
    <row r="79" spans="1:52" s="230" customFormat="1" ht="13.5" customHeight="1">
      <c r="A79" s="262"/>
      <c r="B79" s="242">
        <v>3</v>
      </c>
      <c r="C79" s="174"/>
      <c r="D79" s="261" t="s">
        <v>302</v>
      </c>
      <c r="E79" s="243"/>
      <c r="F79" s="244"/>
      <c r="G79" s="243"/>
      <c r="H79" s="245"/>
      <c r="I79" s="243"/>
      <c r="J79" s="245"/>
      <c r="K79" s="243"/>
      <c r="L79" s="245"/>
      <c r="M79" s="243"/>
      <c r="N79" s="245"/>
      <c r="O79" s="243"/>
      <c r="P79" s="245"/>
      <c r="Q79" s="243"/>
      <c r="R79" s="245"/>
      <c r="S79" s="243"/>
      <c r="T79" s="245"/>
      <c r="U79" s="243"/>
      <c r="V79" s="245"/>
      <c r="W79" s="243"/>
      <c r="X79" s="245"/>
      <c r="Y79" s="243"/>
      <c r="Z79" s="245"/>
      <c r="AA79" s="243"/>
      <c r="AB79" s="245"/>
      <c r="AC79" s="243"/>
      <c r="AD79" s="245"/>
      <c r="AE79" s="243"/>
      <c r="AF79" s="178"/>
      <c r="AG79" s="243"/>
      <c r="AH79" s="245"/>
      <c r="AI79" s="243"/>
      <c r="AJ79" s="245"/>
      <c r="AK79" s="243"/>
      <c r="AL79" s="245"/>
      <c r="AM79" s="243"/>
      <c r="AN79" s="245"/>
      <c r="AO79" s="243"/>
      <c r="AP79" s="178"/>
      <c r="AQ79" s="281"/>
      <c r="AR79" s="262"/>
      <c r="AS79" s="262"/>
      <c r="AT79" s="262"/>
      <c r="AU79" s="262"/>
      <c r="AV79" s="262"/>
      <c r="AW79" s="262"/>
      <c r="AX79" s="262"/>
      <c r="AY79" s="262"/>
      <c r="AZ79" s="262"/>
    </row>
    <row r="80" spans="1:52" s="230" customFormat="1" ht="13.5" customHeight="1">
      <c r="A80" s="262"/>
      <c r="B80" s="242"/>
      <c r="C80" s="174"/>
      <c r="D80" s="190"/>
      <c r="E80" s="243"/>
      <c r="F80" s="244"/>
      <c r="G80" s="243"/>
      <c r="H80" s="245"/>
      <c r="I80" s="243"/>
      <c r="J80" s="245"/>
      <c r="K80" s="243"/>
      <c r="L80" s="245"/>
      <c r="M80" s="243"/>
      <c r="N80" s="245"/>
      <c r="O80" s="243"/>
      <c r="P80" s="245"/>
      <c r="Q80" s="243"/>
      <c r="R80" s="245"/>
      <c r="S80" s="243"/>
      <c r="T80" s="245"/>
      <c r="U80" s="243"/>
      <c r="V80" s="245"/>
      <c r="W80" s="243"/>
      <c r="X80" s="245"/>
      <c r="Y80" s="243"/>
      <c r="Z80" s="245"/>
      <c r="AA80" s="243"/>
      <c r="AB80" s="245"/>
      <c r="AC80" s="243"/>
      <c r="AD80" s="245"/>
      <c r="AE80" s="243"/>
      <c r="AF80" s="178"/>
      <c r="AG80" s="243"/>
      <c r="AH80" s="245"/>
      <c r="AI80" s="243"/>
      <c r="AJ80" s="245"/>
      <c r="AK80" s="243"/>
      <c r="AL80" s="245"/>
      <c r="AM80" s="243"/>
      <c r="AN80" s="245"/>
      <c r="AO80" s="243"/>
      <c r="AP80" s="178"/>
      <c r="AQ80" s="281"/>
      <c r="AR80" s="262"/>
      <c r="AS80" s="262"/>
      <c r="AT80" s="262"/>
      <c r="AU80" s="262"/>
      <c r="AV80" s="262"/>
      <c r="AW80" s="262"/>
      <c r="AX80" s="262"/>
      <c r="AY80" s="262"/>
      <c r="AZ80" s="262"/>
    </row>
    <row r="81" spans="1:43" s="230" customFormat="1" ht="13.5" customHeight="1">
      <c r="A81" s="262"/>
      <c r="B81" s="242"/>
      <c r="C81" s="190"/>
      <c r="D81" s="180" t="s">
        <v>303</v>
      </c>
      <c r="E81" s="243"/>
      <c r="F81" s="213">
        <f>+H81+J81+L81+N81+P81+R81+T81+V81+X81+Z81+AB81+AD81+AF81+AH81+AJ81+AL81+AN81+AP81</f>
        <v>0</v>
      </c>
      <c r="G81" s="243"/>
      <c r="H81" s="171"/>
      <c r="I81" s="246"/>
      <c r="J81" s="171"/>
      <c r="K81" s="246"/>
      <c r="L81" s="171"/>
      <c r="M81" s="246"/>
      <c r="N81" s="171"/>
      <c r="O81" s="246"/>
      <c r="P81" s="171"/>
      <c r="Q81" s="246"/>
      <c r="R81" s="171"/>
      <c r="S81" s="246"/>
      <c r="T81" s="171"/>
      <c r="U81" s="246"/>
      <c r="V81" s="171"/>
      <c r="W81" s="246"/>
      <c r="X81" s="171"/>
      <c r="Y81" s="246"/>
      <c r="Z81" s="171"/>
      <c r="AA81" s="246"/>
      <c r="AB81" s="171"/>
      <c r="AC81" s="246"/>
      <c r="AD81" s="171"/>
      <c r="AE81" s="246"/>
      <c r="AF81" s="163"/>
      <c r="AG81" s="246"/>
      <c r="AH81" s="171"/>
      <c r="AI81" s="246"/>
      <c r="AJ81" s="171"/>
      <c r="AK81" s="246"/>
      <c r="AL81" s="171"/>
      <c r="AM81" s="246"/>
      <c r="AN81" s="171"/>
      <c r="AO81" s="246"/>
      <c r="AP81" s="163"/>
      <c r="AQ81" s="281"/>
    </row>
    <row r="82" spans="1:43" s="230" customFormat="1" ht="13.5" customHeight="1">
      <c r="A82" s="262"/>
      <c r="B82" s="242"/>
      <c r="C82" s="190"/>
      <c r="D82" s="180"/>
      <c r="E82" s="243"/>
      <c r="F82" s="244"/>
      <c r="G82" s="243"/>
      <c r="H82" s="245"/>
      <c r="I82" s="243"/>
      <c r="J82" s="245"/>
      <c r="K82" s="243"/>
      <c r="L82" s="245"/>
      <c r="M82" s="243"/>
      <c r="N82" s="245"/>
      <c r="O82" s="243"/>
      <c r="P82" s="245"/>
      <c r="Q82" s="243"/>
      <c r="R82" s="245"/>
      <c r="S82" s="243"/>
      <c r="T82" s="245"/>
      <c r="U82" s="243"/>
      <c r="V82" s="245"/>
      <c r="W82" s="243"/>
      <c r="X82" s="245"/>
      <c r="Y82" s="243"/>
      <c r="Z82" s="245"/>
      <c r="AA82" s="243"/>
      <c r="AB82" s="245"/>
      <c r="AC82" s="243"/>
      <c r="AD82" s="245"/>
      <c r="AE82" s="243"/>
      <c r="AF82" s="178"/>
      <c r="AG82" s="243"/>
      <c r="AH82" s="245"/>
      <c r="AI82" s="243"/>
      <c r="AJ82" s="245"/>
      <c r="AK82" s="243"/>
      <c r="AL82" s="245"/>
      <c r="AM82" s="243"/>
      <c r="AN82" s="245"/>
      <c r="AO82" s="243"/>
      <c r="AP82" s="178"/>
      <c r="AQ82" s="281"/>
    </row>
    <row r="83" spans="1:43" s="230" customFormat="1" ht="13.5" customHeight="1">
      <c r="A83" s="262"/>
      <c r="B83" s="242"/>
      <c r="C83" s="190"/>
      <c r="D83" s="180"/>
      <c r="E83" s="243"/>
      <c r="F83" s="244"/>
      <c r="G83" s="243"/>
      <c r="H83" s="245"/>
      <c r="I83" s="243"/>
      <c r="J83" s="245"/>
      <c r="K83" s="243"/>
      <c r="L83" s="245"/>
      <c r="M83" s="243"/>
      <c r="N83" s="245"/>
      <c r="O83" s="243"/>
      <c r="P83" s="245"/>
      <c r="Q83" s="243"/>
      <c r="R83" s="245"/>
      <c r="S83" s="243"/>
      <c r="T83" s="245"/>
      <c r="U83" s="243"/>
      <c r="V83" s="245"/>
      <c r="W83" s="243"/>
      <c r="X83" s="245"/>
      <c r="Y83" s="243"/>
      <c r="Z83" s="245"/>
      <c r="AA83" s="243"/>
      <c r="AB83" s="245"/>
      <c r="AC83" s="243"/>
      <c r="AD83" s="245"/>
      <c r="AE83" s="243"/>
      <c r="AF83" s="178"/>
      <c r="AG83" s="243"/>
      <c r="AH83" s="245"/>
      <c r="AI83" s="243"/>
      <c r="AJ83" s="245"/>
      <c r="AK83" s="243"/>
      <c r="AL83" s="245"/>
      <c r="AM83" s="243"/>
      <c r="AN83" s="245"/>
      <c r="AO83" s="243"/>
      <c r="AP83" s="178"/>
      <c r="AQ83" s="281"/>
    </row>
    <row r="84" spans="1:43" s="266" customFormat="1" ht="15" customHeight="1">
      <c r="A84" s="294"/>
      <c r="B84" s="263" t="s">
        <v>304</v>
      </c>
      <c r="C84" s="223" t="s">
        <v>305</v>
      </c>
      <c r="D84" s="264"/>
      <c r="E84" s="256"/>
      <c r="F84" s="265">
        <f>+F81+F76</f>
        <v>0</v>
      </c>
      <c r="G84" s="265"/>
      <c r="H84" s="265">
        <f>+H81+H76</f>
        <v>0</v>
      </c>
      <c r="I84" s="265"/>
      <c r="J84" s="265">
        <f>+J81+J76</f>
        <v>0</v>
      </c>
      <c r="K84" s="265"/>
      <c r="L84" s="265">
        <f>+L81+L76</f>
        <v>0</v>
      </c>
      <c r="M84" s="265"/>
      <c r="N84" s="265">
        <f>+N81+N76</f>
        <v>0</v>
      </c>
      <c r="O84" s="265"/>
      <c r="P84" s="265">
        <f>+P81+P76</f>
        <v>0</v>
      </c>
      <c r="Q84" s="265"/>
      <c r="R84" s="265">
        <f>+R81+R76</f>
        <v>0</v>
      </c>
      <c r="S84" s="265"/>
      <c r="T84" s="265">
        <f>+T81+T76</f>
        <v>0</v>
      </c>
      <c r="U84" s="265"/>
      <c r="V84" s="265">
        <f>+V81+V76</f>
        <v>0</v>
      </c>
      <c r="W84" s="265"/>
      <c r="X84" s="265">
        <f>+X81+X76</f>
        <v>0</v>
      </c>
      <c r="Y84" s="265"/>
      <c r="Z84" s="265">
        <f>+Z81+Z76</f>
        <v>0</v>
      </c>
      <c r="AA84" s="265"/>
      <c r="AB84" s="265">
        <f>+AB81+AB76</f>
        <v>0</v>
      </c>
      <c r="AC84" s="265"/>
      <c r="AD84" s="265">
        <f>+AD81+AD76</f>
        <v>0</v>
      </c>
      <c r="AE84" s="265"/>
      <c r="AF84" s="265">
        <f>+AF81+AF76</f>
        <v>0</v>
      </c>
      <c r="AG84" s="265"/>
      <c r="AH84" s="265">
        <f>+AH81+AH76</f>
        <v>0</v>
      </c>
      <c r="AI84" s="265"/>
      <c r="AJ84" s="265">
        <f>+AJ81+AJ76</f>
        <v>0</v>
      </c>
      <c r="AK84" s="265"/>
      <c r="AL84" s="265">
        <f>+AL81+AL76</f>
        <v>0</v>
      </c>
      <c r="AM84" s="265"/>
      <c r="AN84" s="265">
        <f>+AN81+AN76</f>
        <v>0</v>
      </c>
      <c r="AO84" s="265"/>
      <c r="AP84" s="265">
        <f>+AP81+AP76</f>
        <v>0</v>
      </c>
      <c r="AQ84" s="286"/>
    </row>
    <row r="85" spans="1:43" s="267" customFormat="1" ht="13.5" customHeight="1">
      <c r="A85" s="289"/>
      <c r="B85" s="206"/>
      <c r="C85" s="178"/>
      <c r="D85" s="180"/>
      <c r="E85" s="178"/>
      <c r="F85" s="221"/>
      <c r="G85" s="178"/>
      <c r="H85" s="245"/>
      <c r="I85" s="178"/>
      <c r="J85" s="245"/>
      <c r="K85" s="178"/>
      <c r="L85" s="245"/>
      <c r="M85" s="178"/>
      <c r="N85" s="245"/>
      <c r="O85" s="178"/>
      <c r="P85" s="245"/>
      <c r="Q85" s="178"/>
      <c r="R85" s="245"/>
      <c r="S85" s="178"/>
      <c r="T85" s="245"/>
      <c r="U85" s="178"/>
      <c r="V85" s="245"/>
      <c r="W85" s="178"/>
      <c r="X85" s="245"/>
      <c r="Y85" s="178"/>
      <c r="Z85" s="245"/>
      <c r="AA85" s="178"/>
      <c r="AB85" s="245"/>
      <c r="AC85" s="178"/>
      <c r="AD85" s="245"/>
      <c r="AE85" s="178"/>
      <c r="AF85" s="185"/>
      <c r="AG85" s="178"/>
      <c r="AH85" s="245"/>
      <c r="AI85" s="178"/>
      <c r="AJ85" s="245"/>
      <c r="AK85" s="178"/>
      <c r="AL85" s="245"/>
      <c r="AM85" s="178"/>
      <c r="AN85" s="245"/>
      <c r="AO85" s="178"/>
      <c r="AP85" s="185"/>
      <c r="AQ85" s="287"/>
    </row>
    <row r="86" spans="1:43" s="225" customFormat="1" ht="13.5" customHeight="1">
      <c r="A86" s="292"/>
      <c r="B86" s="222"/>
      <c r="C86" s="725" t="s">
        <v>306</v>
      </c>
      <c r="D86" s="734"/>
      <c r="E86" s="268"/>
      <c r="F86" s="197">
        <f>F43-F84</f>
        <v>0</v>
      </c>
      <c r="G86" s="197"/>
      <c r="H86" s="197">
        <f>H43-H84</f>
        <v>0</v>
      </c>
      <c r="I86" s="197"/>
      <c r="J86" s="197">
        <f>J43-J84</f>
        <v>0</v>
      </c>
      <c r="K86" s="197"/>
      <c r="L86" s="197">
        <f>L43-L84</f>
        <v>0</v>
      </c>
      <c r="M86" s="197"/>
      <c r="N86" s="197">
        <f>N43-N84</f>
        <v>0</v>
      </c>
      <c r="O86" s="197"/>
      <c r="P86" s="197">
        <f>P43-P84</f>
        <v>0</v>
      </c>
      <c r="Q86" s="197"/>
      <c r="R86" s="197">
        <f>R43-R84</f>
        <v>0</v>
      </c>
      <c r="S86" s="197"/>
      <c r="T86" s="197">
        <f>T43-T84</f>
        <v>0</v>
      </c>
      <c r="U86" s="197"/>
      <c r="V86" s="197">
        <f>V43-V84</f>
        <v>0</v>
      </c>
      <c r="W86" s="197"/>
      <c r="X86" s="197">
        <f>X43-X84</f>
        <v>0</v>
      </c>
      <c r="Y86" s="197"/>
      <c r="Z86" s="197">
        <f>Z43-Z84</f>
        <v>0</v>
      </c>
      <c r="AA86" s="197"/>
      <c r="AB86" s="197">
        <f>AB43-AB84</f>
        <v>0</v>
      </c>
      <c r="AC86" s="197"/>
      <c r="AD86" s="197">
        <f>AD43-AD84</f>
        <v>0</v>
      </c>
      <c r="AE86" s="197"/>
      <c r="AF86" s="197">
        <f>AF43-AF84</f>
        <v>0</v>
      </c>
      <c r="AG86" s="197"/>
      <c r="AH86" s="197">
        <f>AH43-AH84</f>
        <v>0</v>
      </c>
      <c r="AI86" s="197"/>
      <c r="AJ86" s="197">
        <f>AJ43-AJ84</f>
        <v>0</v>
      </c>
      <c r="AK86" s="197"/>
      <c r="AL86" s="197">
        <f>AL43-AL84</f>
        <v>0</v>
      </c>
      <c r="AM86" s="197"/>
      <c r="AN86" s="197">
        <f>AN43-AN84</f>
        <v>0</v>
      </c>
      <c r="AO86" s="197"/>
      <c r="AP86" s="197">
        <f>AP43-AP84</f>
        <v>0</v>
      </c>
      <c r="AQ86" s="282"/>
    </row>
    <row r="87" spans="1:43" s="230" customFormat="1" ht="13.5" customHeight="1">
      <c r="A87" s="262"/>
      <c r="B87" s="206"/>
      <c r="C87" s="180"/>
      <c r="D87" s="269"/>
      <c r="E87" s="270"/>
      <c r="F87" s="271"/>
      <c r="G87" s="270"/>
      <c r="H87" s="178"/>
      <c r="I87" s="185"/>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281"/>
    </row>
    <row r="88" spans="1:43" s="230" customFormat="1" ht="13.5" customHeight="1">
      <c r="A88" s="262"/>
      <c r="B88" s="206"/>
      <c r="C88" s="180"/>
      <c r="D88" s="261"/>
      <c r="E88" s="272"/>
      <c r="F88" s="273"/>
      <c r="G88" s="272"/>
      <c r="H88" s="178"/>
      <c r="I88" s="185"/>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281"/>
    </row>
    <row r="89" spans="1:43" s="230" customFormat="1" ht="13.5" customHeight="1">
      <c r="A89" s="262"/>
      <c r="B89" s="232"/>
      <c r="C89" s="274"/>
      <c r="D89" s="233"/>
      <c r="E89" s="233"/>
      <c r="F89" s="275"/>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84"/>
    </row>
    <row r="90" spans="2:42" s="230" customFormat="1" ht="12" customHeight="1">
      <c r="B90" s="174"/>
      <c r="C90" s="269"/>
      <c r="D90" s="174"/>
      <c r="E90" s="174"/>
      <c r="F90" s="174"/>
      <c r="G90" s="174"/>
      <c r="H90" s="174"/>
      <c r="I90" s="174"/>
      <c r="J90" s="174"/>
      <c r="K90" s="174"/>
      <c r="L90" s="174"/>
      <c r="M90" s="174"/>
      <c r="N90" s="174"/>
      <c r="O90" s="174"/>
      <c r="P90" s="178"/>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row>
    <row r="91" spans="3:16" ht="12" customHeight="1">
      <c r="C91" s="269"/>
      <c r="P91" s="178"/>
    </row>
    <row r="92" spans="3:16" ht="12" customHeight="1">
      <c r="C92" s="178"/>
      <c r="D92" s="178"/>
      <c r="E92" s="178"/>
      <c r="J92" s="178"/>
      <c r="K92" s="269"/>
      <c r="L92" s="178"/>
      <c r="M92" s="178"/>
      <c r="N92" s="178"/>
      <c r="O92" s="178"/>
      <c r="P92" s="178"/>
    </row>
    <row r="93" spans="3:16" ht="12" customHeight="1">
      <c r="C93" s="269"/>
      <c r="P93" s="178"/>
    </row>
    <row r="94" spans="3:29" ht="12" customHeight="1">
      <c r="C94" s="269"/>
      <c r="P94" s="178"/>
      <c r="X94" s="178"/>
      <c r="Y94" s="269"/>
      <c r="Z94" s="178"/>
      <c r="AC94" s="178"/>
    </row>
    <row r="95" spans="3:29" ht="12" customHeight="1">
      <c r="C95" s="269"/>
      <c r="D95" s="178"/>
      <c r="E95" s="178"/>
      <c r="F95" s="178"/>
      <c r="G95" s="178"/>
      <c r="K95" s="178"/>
      <c r="L95" s="178"/>
      <c r="M95" s="178"/>
      <c r="P95" s="178"/>
      <c r="X95" s="178"/>
      <c r="Y95" s="178"/>
      <c r="Z95" s="178"/>
      <c r="AC95" s="178"/>
    </row>
    <row r="96" spans="3:16" ht="15" customHeight="1">
      <c r="C96" s="731"/>
      <c r="D96" s="732"/>
      <c r="E96" s="732"/>
      <c r="F96" s="188"/>
      <c r="G96" s="188"/>
      <c r="I96" s="276"/>
      <c r="K96" s="731"/>
      <c r="L96" s="732"/>
      <c r="M96" s="732"/>
      <c r="P96" s="178"/>
    </row>
    <row r="97" spans="3:16" ht="12" customHeight="1">
      <c r="C97" s="731"/>
      <c r="D97" s="733"/>
      <c r="E97" s="733"/>
      <c r="F97" s="198"/>
      <c r="G97" s="198"/>
      <c r="P97" s="178"/>
    </row>
    <row r="98" spans="3:16" ht="12" customHeight="1">
      <c r="C98" s="269"/>
      <c r="P98" s="178"/>
    </row>
    <row r="99" spans="3:16" ht="12" customHeight="1">
      <c r="C99" s="269"/>
      <c r="P99" s="178"/>
    </row>
    <row r="100" spans="3:16" ht="12" customHeight="1">
      <c r="C100" s="269"/>
      <c r="P100" s="178"/>
    </row>
    <row r="101" spans="3:16" ht="12" customHeight="1">
      <c r="C101" s="269"/>
      <c r="P101" s="178"/>
    </row>
    <row r="102" spans="3:16" ht="12" customHeight="1">
      <c r="C102" s="269"/>
      <c r="P102" s="178"/>
    </row>
    <row r="103" spans="3:16" ht="12" customHeight="1">
      <c r="C103" s="269"/>
      <c r="P103" s="178"/>
    </row>
    <row r="104" spans="3:16" ht="12" customHeight="1">
      <c r="C104" s="269"/>
      <c r="P104" s="178"/>
    </row>
    <row r="105" spans="3:16" ht="12" customHeight="1">
      <c r="C105" s="269"/>
      <c r="P105" s="178"/>
    </row>
    <row r="106" spans="3:16" ht="12" customHeight="1">
      <c r="C106" s="269"/>
      <c r="P106" s="178"/>
    </row>
    <row r="107" spans="3:16" ht="12" customHeight="1">
      <c r="C107" s="269"/>
      <c r="P107" s="178"/>
    </row>
    <row r="108" spans="3:16" ht="12" customHeight="1">
      <c r="C108" s="269"/>
      <c r="P108" s="178"/>
    </row>
    <row r="109" spans="3:16" ht="12" customHeight="1">
      <c r="C109" s="269"/>
      <c r="P109" s="178"/>
    </row>
    <row r="110" spans="3:16" ht="12" customHeight="1">
      <c r="C110" s="269"/>
      <c r="P110" s="178"/>
    </row>
    <row r="111" spans="3:16" ht="12" customHeight="1">
      <c r="C111" s="269"/>
      <c r="P111" s="178"/>
    </row>
    <row r="112" spans="3:16" ht="12" customHeight="1">
      <c r="C112" s="269"/>
      <c r="P112" s="178"/>
    </row>
    <row r="113" spans="3:16" ht="12" customHeight="1">
      <c r="C113" s="269"/>
      <c r="P113" s="178"/>
    </row>
    <row r="114" spans="3:16" ht="12" customHeight="1">
      <c r="C114" s="269"/>
      <c r="P114" s="178"/>
    </row>
    <row r="115" spans="3:16" ht="12" customHeight="1">
      <c r="C115" s="269"/>
      <c r="P115" s="178"/>
    </row>
    <row r="116" spans="3:16" ht="12.75">
      <c r="C116" s="269"/>
      <c r="P116" s="178"/>
    </row>
    <row r="117" spans="3:16" ht="12.75">
      <c r="C117" s="269"/>
      <c r="P117" s="178"/>
    </row>
    <row r="154" ht="18" customHeight="1"/>
    <row r="155" ht="23.25" customHeight="1"/>
    <row r="174" ht="18" customHeight="1"/>
    <row r="351" ht="14.25" customHeight="1"/>
    <row r="364" ht="14.25" customHeight="1"/>
    <row r="407" ht="14.25" customHeight="1"/>
    <row r="431" ht="14.25" customHeight="1"/>
    <row r="444" ht="17.25" customHeight="1"/>
    <row r="456" ht="16.5" customHeight="1"/>
    <row r="473" ht="14.25" customHeight="1"/>
    <row r="509" ht="16.5" customHeight="1"/>
    <row r="526" ht="22.5" customHeight="1"/>
    <row r="558" ht="18.75" customHeight="1"/>
    <row r="698" ht="14.25" customHeight="1"/>
    <row r="717" ht="14.25" customHeight="1"/>
    <row r="744" ht="14.25" customHeight="1"/>
    <row r="769" ht="18" customHeight="1"/>
    <row r="770" ht="14.25" customHeight="1"/>
    <row r="774" ht="16.5" customHeight="1"/>
    <row r="786" ht="18" customHeight="1"/>
    <row r="790" ht="14.25" customHeight="1"/>
    <row r="802" ht="17.25" customHeight="1"/>
    <row r="814" ht="15.75" customHeight="1"/>
    <row r="827" spans="3:4" ht="12.75">
      <c r="C827" s="179"/>
      <c r="D827" s="179"/>
    </row>
  </sheetData>
  <sheetProtection password="FE99" sheet="1" objects="1" selectLockedCells="1"/>
  <mergeCells count="23">
    <mergeCell ref="C97:E97"/>
    <mergeCell ref="K96:M96"/>
    <mergeCell ref="C86:D86"/>
    <mergeCell ref="D28:E28"/>
    <mergeCell ref="D22:E22"/>
    <mergeCell ref="D23:E23"/>
    <mergeCell ref="D76:E76"/>
    <mergeCell ref="D17:E17"/>
    <mergeCell ref="D36:E36"/>
    <mergeCell ref="D35:E35"/>
    <mergeCell ref="D34:E34"/>
    <mergeCell ref="AH8:AP8"/>
    <mergeCell ref="C96:E96"/>
    <mergeCell ref="B3:AQ3"/>
    <mergeCell ref="B2:AP2"/>
    <mergeCell ref="D43:E43"/>
    <mergeCell ref="D25:E25"/>
    <mergeCell ref="D26:E26"/>
    <mergeCell ref="D27:E27"/>
    <mergeCell ref="B7:AQ7"/>
    <mergeCell ref="D20:E20"/>
    <mergeCell ref="D21:E21"/>
    <mergeCell ref="D16:E16"/>
  </mergeCells>
  <conditionalFormatting sqref="AD12 AF12 AH12 AJ12 AL12 AN12 AP12 AB12 Z12 X12 J12 L12 N12 P12 R12 T12 V12">
    <cfRule type="cellIs" priority="1" dxfId="3" operator="lessThan" stopIfTrue="1">
      <formula>"SUM(J14:J16)"</formula>
    </cfRule>
  </conditionalFormatting>
  <conditionalFormatting sqref="F12 F21 F18 F24 F28 F51 F56 F62 F65">
    <cfRule type="cellIs" priority="2" dxfId="4" operator="equal" stopIfTrue="1">
      <formula>FALSE</formula>
    </cfRule>
  </conditionalFormatting>
  <printOptions horizontalCentered="1"/>
  <pageMargins left="0.2" right="0.2" top="0.17" bottom="0.17" header="0.17" footer="0.17"/>
  <pageSetup horizontalDpi="600" verticalDpi="600" orientation="landscape" paperSize="5" scale="68" r:id="rId3"/>
  <headerFooter alignWithMargins="0">
    <oddHeader>&amp;R&amp;"Times New Roman,Bold"&amp;11CB101-Part 1</oddHeader>
    <oddFooter>&amp;L&amp;"Times New Roman,Regular"&amp;11&amp;D&amp;C&amp;"Times New Roman,Regular"&amp;11&amp;P of &amp;N&amp;R&amp;"Arial,Bold"CB101</oddFooter>
  </headerFooter>
  <rowBreaks count="1" manualBreakCount="1">
    <brk id="45"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S47"/>
  <sheetViews>
    <sheetView showGridLines="0" zoomScalePageLayoutView="0" workbookViewId="0" topLeftCell="A1">
      <selection activeCell="C14" sqref="C14"/>
    </sheetView>
  </sheetViews>
  <sheetFormatPr defaultColWidth="7.99609375" defaultRowHeight="15"/>
  <cols>
    <col min="1" max="1" width="15.21484375" style="297" customWidth="1"/>
    <col min="2" max="2" width="13.4453125" style="297" customWidth="1"/>
    <col min="3" max="3" width="21.10546875" style="297" customWidth="1"/>
    <col min="4" max="4" width="12.6640625" style="297" customWidth="1"/>
    <col min="5" max="5" width="12.99609375" style="297" customWidth="1"/>
    <col min="6" max="6" width="0.78125" style="297" hidden="1" customWidth="1"/>
    <col min="7" max="7" width="12.99609375" style="297" customWidth="1"/>
    <col min="8" max="8" width="13.3359375" style="297" customWidth="1"/>
    <col min="9" max="16384" width="7.99609375" style="297" customWidth="1"/>
  </cols>
  <sheetData>
    <row r="1" ht="12.75">
      <c r="E1" s="298" t="s">
        <v>307</v>
      </c>
    </row>
    <row r="2" spans="1:45" ht="12.75">
      <c r="A2" s="741" t="s">
        <v>233</v>
      </c>
      <c r="B2" s="741"/>
      <c r="C2" s="741"/>
      <c r="D2" s="741"/>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300"/>
    </row>
    <row r="3" spans="1:45" ht="12.75">
      <c r="A3" s="741" t="s">
        <v>308</v>
      </c>
      <c r="B3" s="741"/>
      <c r="C3" s="741"/>
      <c r="D3" s="741"/>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row>
    <row r="4" spans="1:45" ht="12.7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300"/>
    </row>
    <row r="5" spans="1:45" ht="12.75">
      <c r="A5" s="301" t="s">
        <v>235</v>
      </c>
      <c r="B5" s="302">
        <f>FX_WORKSHEET!D5</f>
        <v>0</v>
      </c>
      <c r="D5" s="303"/>
      <c r="E5" s="303"/>
      <c r="F5" s="303"/>
      <c r="G5" s="303"/>
      <c r="H5" s="303"/>
      <c r="I5" s="303"/>
      <c r="J5" s="303"/>
      <c r="K5" s="303"/>
      <c r="L5" s="304"/>
      <c r="M5" s="303"/>
      <c r="N5" s="303"/>
      <c r="AR5" s="303"/>
      <c r="AS5" s="303"/>
    </row>
    <row r="6" spans="1:45" ht="12.75">
      <c r="A6" s="305" t="s">
        <v>236</v>
      </c>
      <c r="B6" s="306">
        <f>FX_WORKSHEET!D6</f>
        <v>0</v>
      </c>
      <c r="C6" s="307"/>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202"/>
      <c r="AS6" s="231"/>
    </row>
    <row r="8" spans="2:3" ht="12.75">
      <c r="B8" s="299"/>
      <c r="C8" s="309"/>
    </row>
    <row r="9" spans="1:8" ht="30.75" customHeight="1">
      <c r="A9" s="231"/>
      <c r="B9" s="742" t="s">
        <v>309</v>
      </c>
      <c r="C9" s="743"/>
      <c r="D9" s="310"/>
      <c r="E9" s="310"/>
      <c r="F9" s="310"/>
      <c r="G9" s="310"/>
      <c r="H9" s="310"/>
    </row>
    <row r="10" spans="2:8" ht="12.75">
      <c r="B10" s="744" t="s">
        <v>310</v>
      </c>
      <c r="C10" s="311" t="s">
        <v>311</v>
      </c>
      <c r="D10" s="739"/>
      <c r="E10" s="740"/>
      <c r="F10" s="312"/>
      <c r="G10" s="737"/>
      <c r="H10" s="738"/>
    </row>
    <row r="11" spans="2:9" ht="12.75">
      <c r="B11" s="745"/>
      <c r="C11" s="313" t="s">
        <v>312</v>
      </c>
      <c r="D11" s="740"/>
      <c r="E11" s="740"/>
      <c r="F11" s="314"/>
      <c r="G11" s="738"/>
      <c r="H11" s="738"/>
      <c r="I11" s="299"/>
    </row>
    <row r="12" spans="2:8" ht="12.75">
      <c r="B12" s="315"/>
      <c r="C12" s="311" t="s">
        <v>313</v>
      </c>
      <c r="D12" s="737"/>
      <c r="E12" s="737"/>
      <c r="F12" s="303"/>
      <c r="G12" s="737"/>
      <c r="H12" s="737"/>
    </row>
    <row r="13" spans="1:8" ht="12.75">
      <c r="A13" s="316"/>
      <c r="B13" s="317"/>
      <c r="C13" s="313"/>
      <c r="D13" s="738"/>
      <c r="E13" s="738"/>
      <c r="F13" s="303"/>
      <c r="G13" s="738"/>
      <c r="H13" s="738"/>
    </row>
    <row r="14" spans="2:8" ht="19.5" customHeight="1">
      <c r="B14" s="318" t="str">
        <f>FX_WORKSHEET!H9</f>
        <v>USD</v>
      </c>
      <c r="C14" s="319">
        <f>FX_WORKSHEET!H86</f>
        <v>0</v>
      </c>
      <c r="D14" s="303"/>
      <c r="E14" s="303"/>
      <c r="F14" s="303"/>
      <c r="G14" s="303"/>
      <c r="H14" s="303"/>
    </row>
    <row r="15" spans="2:8" ht="19.5" customHeight="1">
      <c r="B15" s="318" t="str">
        <f>FX_WORKSHEET!J9</f>
        <v>CAD</v>
      </c>
      <c r="C15" s="319">
        <f>FX_WORKSHEET!J86</f>
        <v>0</v>
      </c>
      <c r="D15" s="303"/>
      <c r="E15" s="303"/>
      <c r="F15" s="303"/>
      <c r="G15" s="303"/>
      <c r="H15" s="303"/>
    </row>
    <row r="16" spans="2:8" ht="19.5" customHeight="1">
      <c r="B16" s="318" t="str">
        <f>FX_WORKSHEET!L9</f>
        <v>GBP</v>
      </c>
      <c r="C16" s="319">
        <f>FX_WORKSHEET!L86</f>
        <v>0</v>
      </c>
      <c r="D16" s="303"/>
      <c r="E16" s="303"/>
      <c r="F16" s="303"/>
      <c r="G16" s="303"/>
      <c r="H16" s="303"/>
    </row>
    <row r="17" spans="2:8" ht="19.5" customHeight="1">
      <c r="B17" s="318" t="str">
        <f>FX_WORKSHEET!N9</f>
        <v>EUR</v>
      </c>
      <c r="C17" s="319">
        <f>FX_WORKSHEET!N86</f>
        <v>0</v>
      </c>
      <c r="D17" s="303"/>
      <c r="E17" s="303"/>
      <c r="F17" s="303"/>
      <c r="G17" s="303"/>
      <c r="H17" s="303"/>
    </row>
    <row r="18" spans="2:8" ht="19.5" customHeight="1">
      <c r="B18" s="318" t="str">
        <f>FX_WORKSHEET!P9</f>
        <v>XCD</v>
      </c>
      <c r="C18" s="319">
        <f>FX_WORKSHEET!P86</f>
        <v>0</v>
      </c>
      <c r="D18" s="303"/>
      <c r="E18" s="303"/>
      <c r="F18" s="303"/>
      <c r="G18" s="303"/>
      <c r="H18" s="303"/>
    </row>
    <row r="19" spans="2:8" ht="19.5" customHeight="1">
      <c r="B19" s="318" t="str">
        <f>FX_WORKSHEET!R9</f>
        <v>BBD</v>
      </c>
      <c r="C19" s="319">
        <f>FX_WORKSHEET!R86</f>
        <v>0</v>
      </c>
      <c r="D19" s="303"/>
      <c r="E19" s="303"/>
      <c r="F19" s="303"/>
      <c r="G19" s="303"/>
      <c r="H19" s="303"/>
    </row>
    <row r="20" spans="2:8" ht="19.5" customHeight="1">
      <c r="B20" s="318" t="str">
        <f>FX_WORKSHEET!T9</f>
        <v>JMD</v>
      </c>
      <c r="C20" s="319">
        <f>FX_WORKSHEET!T86</f>
        <v>0</v>
      </c>
      <c r="D20" s="303"/>
      <c r="E20" s="303"/>
      <c r="F20" s="303"/>
      <c r="G20" s="303"/>
      <c r="H20" s="303"/>
    </row>
    <row r="21" spans="2:8" ht="19.5" customHeight="1">
      <c r="B21" s="318" t="str">
        <f>FX_WORKSHEET!V9</f>
        <v>GYD</v>
      </c>
      <c r="C21" s="319">
        <f>FX_WORKSHEET!V86</f>
        <v>0</v>
      </c>
      <c r="D21" s="303"/>
      <c r="E21" s="303"/>
      <c r="F21" s="303"/>
      <c r="G21" s="303"/>
      <c r="H21" s="303"/>
    </row>
    <row r="22" spans="2:8" ht="19.5" customHeight="1">
      <c r="B22" s="318" t="str">
        <f>FX_WORKSHEET!X9</f>
        <v>DKK</v>
      </c>
      <c r="C22" s="319">
        <f>FX_WORKSHEET!X86</f>
        <v>0</v>
      </c>
      <c r="D22" s="303"/>
      <c r="E22" s="303"/>
      <c r="F22" s="303"/>
      <c r="G22" s="303"/>
      <c r="H22" s="303"/>
    </row>
    <row r="23" spans="2:8" ht="19.5" customHeight="1">
      <c r="B23" s="318" t="str">
        <f>FX_WORKSHEET!Z9</f>
        <v>INR</v>
      </c>
      <c r="C23" s="319">
        <f>FX_WORKSHEET!Z86</f>
        <v>0</v>
      </c>
      <c r="D23" s="303"/>
      <c r="E23" s="303"/>
      <c r="F23" s="303"/>
      <c r="G23" s="303"/>
      <c r="H23" s="303"/>
    </row>
    <row r="24" spans="2:8" ht="19.5" customHeight="1">
      <c r="B24" s="318" t="str">
        <f>FX_WORKSHEET!AB9</f>
        <v>JPY</v>
      </c>
      <c r="C24" s="319">
        <f>FX_WORKSHEET!AB86</f>
        <v>0</v>
      </c>
      <c r="D24" s="303"/>
      <c r="E24" s="303"/>
      <c r="F24" s="303"/>
      <c r="G24" s="303"/>
      <c r="H24" s="303"/>
    </row>
    <row r="25" spans="2:8" ht="19.5" customHeight="1">
      <c r="B25" s="318" t="str">
        <f>FX_WORKSHEET!AD9</f>
        <v>SEK</v>
      </c>
      <c r="C25" s="319">
        <f>FX_WORKSHEET!AD86</f>
        <v>0</v>
      </c>
      <c r="D25" s="303"/>
      <c r="E25" s="303"/>
      <c r="F25" s="303"/>
      <c r="G25" s="303"/>
      <c r="H25" s="303"/>
    </row>
    <row r="26" spans="2:8" ht="19.5" customHeight="1">
      <c r="B26" s="318" t="str">
        <f>FX_WORKSHEET!AF9</f>
        <v>CHF</v>
      </c>
      <c r="C26" s="319">
        <f>FX_WORKSHEET!AF86</f>
        <v>0</v>
      </c>
      <c r="D26" s="303"/>
      <c r="E26" s="303"/>
      <c r="F26" s="303"/>
      <c r="G26" s="303"/>
      <c r="H26" s="303"/>
    </row>
    <row r="27" spans="2:8" ht="19.5" customHeight="1">
      <c r="B27" s="318">
        <f>FX_WORKSHEET!AH9</f>
        <v>0</v>
      </c>
      <c r="C27" s="319">
        <f>FX_WORKSHEET!AH86</f>
        <v>0</v>
      </c>
      <c r="D27" s="303"/>
      <c r="E27" s="303"/>
      <c r="F27" s="303"/>
      <c r="G27" s="303"/>
      <c r="H27" s="303"/>
    </row>
    <row r="28" spans="2:8" ht="19.5" customHeight="1">
      <c r="B28" s="318">
        <f>FX_WORKSHEET!AJ9</f>
        <v>0</v>
      </c>
      <c r="C28" s="319">
        <f>FX_WORKSHEET!AJ86</f>
        <v>0</v>
      </c>
      <c r="D28" s="303"/>
      <c r="E28" s="303"/>
      <c r="F28" s="303"/>
      <c r="G28" s="303"/>
      <c r="H28" s="303"/>
    </row>
    <row r="29" spans="2:8" ht="19.5" customHeight="1">
      <c r="B29" s="318">
        <f>FX_WORKSHEET!AL9</f>
        <v>0</v>
      </c>
      <c r="C29" s="319">
        <f>FX_WORKSHEET!AL86</f>
        <v>0</v>
      </c>
      <c r="D29" s="303"/>
      <c r="E29" s="303"/>
      <c r="F29" s="303"/>
      <c r="G29" s="303"/>
      <c r="H29" s="303"/>
    </row>
    <row r="30" spans="2:8" ht="19.5" customHeight="1">
      <c r="B30" s="318">
        <f>FX_WORKSHEET!AN9</f>
        <v>0</v>
      </c>
      <c r="C30" s="319">
        <f>FX_WORKSHEET!AN86</f>
        <v>0</v>
      </c>
      <c r="D30" s="303"/>
      <c r="E30" s="303"/>
      <c r="F30" s="303"/>
      <c r="G30" s="303"/>
      <c r="H30" s="303"/>
    </row>
    <row r="31" spans="2:8" ht="19.5" customHeight="1">
      <c r="B31" s="318">
        <f>FX_WORKSHEET!AP9</f>
        <v>0</v>
      </c>
      <c r="C31" s="319">
        <f>FX_WORKSHEET!AP86</f>
        <v>0</v>
      </c>
      <c r="D31" s="303"/>
      <c r="E31" s="303"/>
      <c r="F31" s="303"/>
      <c r="G31" s="303"/>
      <c r="H31" s="303"/>
    </row>
    <row r="32" spans="2:8" ht="19.5" customHeight="1">
      <c r="B32" s="318"/>
      <c r="C32" s="320"/>
      <c r="D32" s="303"/>
      <c r="E32" s="303"/>
      <c r="F32" s="303"/>
      <c r="G32" s="303"/>
      <c r="H32" s="303"/>
    </row>
    <row r="33" spans="2:8" ht="19.5" customHeight="1">
      <c r="B33" s="318"/>
      <c r="C33" s="320"/>
      <c r="D33" s="303"/>
      <c r="E33" s="303"/>
      <c r="F33" s="303"/>
      <c r="G33" s="303"/>
      <c r="H33" s="303"/>
    </row>
    <row r="34" spans="2:8" ht="19.5" customHeight="1">
      <c r="B34" s="321" t="s">
        <v>314</v>
      </c>
      <c r="C34" s="322">
        <f>SUMIF(C14:C31,"&gt;0",C14:C31)</f>
        <v>0</v>
      </c>
      <c r="D34" s="303"/>
      <c r="E34" s="303"/>
      <c r="F34" s="303"/>
      <c r="G34" s="303"/>
      <c r="H34" s="303"/>
    </row>
    <row r="35" spans="2:8" ht="23.25" customHeight="1">
      <c r="B35" s="321" t="s">
        <v>315</v>
      </c>
      <c r="C35" s="322">
        <f>SUMIF(C14:C31,"&lt;0",C14:C31)</f>
        <v>0</v>
      </c>
      <c r="D35" s="304"/>
      <c r="E35" s="304"/>
      <c r="F35" s="303"/>
      <c r="G35" s="304"/>
      <c r="H35" s="304"/>
    </row>
    <row r="36" spans="2:8" ht="12" customHeight="1">
      <c r="B36" s="312"/>
      <c r="C36" s="304"/>
      <c r="D36" s="304"/>
      <c r="E36" s="304"/>
      <c r="F36" s="303"/>
      <c r="G36" s="304"/>
      <c r="H36" s="304"/>
    </row>
    <row r="37" spans="2:8" ht="12" customHeight="1">
      <c r="B37" s="312"/>
      <c r="C37" s="304"/>
      <c r="D37" s="304"/>
      <c r="E37" s="304"/>
      <c r="F37" s="303"/>
      <c r="G37" s="304"/>
      <c r="H37" s="304"/>
    </row>
    <row r="38" spans="2:8" ht="12" customHeight="1">
      <c r="B38" s="312"/>
      <c r="C38" s="304"/>
      <c r="D38" s="304"/>
      <c r="F38" s="303"/>
      <c r="G38" s="304"/>
      <c r="H38" s="304"/>
    </row>
    <row r="39" spans="1:5" ht="12.75">
      <c r="A39" s="309" t="s">
        <v>316</v>
      </c>
      <c r="B39" s="309"/>
      <c r="C39" s="309"/>
      <c r="E39" s="323">
        <f>IF(ABS(C34)&gt;ABS(C35),ABS(C34),ABS(C35))</f>
        <v>0</v>
      </c>
    </row>
    <row r="40" ht="12.75">
      <c r="D40" s="304"/>
    </row>
    <row r="42" ht="12.75">
      <c r="A42" s="297" t="s">
        <v>317</v>
      </c>
    </row>
    <row r="47" ht="12.75">
      <c r="D47" s="309"/>
    </row>
  </sheetData>
  <sheetProtection password="FE99" sheet="1" objects="1" selectLockedCells="1"/>
  <mergeCells count="10">
    <mergeCell ref="H12:H13"/>
    <mergeCell ref="D10:E11"/>
    <mergeCell ref="D12:D13"/>
    <mergeCell ref="E12:E13"/>
    <mergeCell ref="G10:H11"/>
    <mergeCell ref="A2:D2"/>
    <mergeCell ref="A3:D3"/>
    <mergeCell ref="G12:G13"/>
    <mergeCell ref="B9:C9"/>
    <mergeCell ref="B10:B11"/>
  </mergeCells>
  <printOptions horizontalCentered="1"/>
  <pageMargins left="1.02" right="0.31" top="0.36" bottom="1.3" header="0.5" footer="1.07"/>
  <pageSetup fitToHeight="1" fitToWidth="1" horizontalDpi="600" verticalDpi="600" orientation="portrait" paperSize="9" scale="98" r:id="rId1"/>
  <headerFooter alignWithMargins="0">
    <oddFooter>&amp;L&amp;"Times New Roman,Regular"&amp;11&amp;D&amp;C&amp;"Times New Roman,Regular"&amp;11&amp;P of &amp;N&amp;R&amp;"Arial,Bold"CB101.0800</oddFooter>
  </headerFooter>
</worksheet>
</file>

<file path=xl/worksheets/sheet5.xml><?xml version="1.0" encoding="utf-8"?>
<worksheet xmlns="http://schemas.openxmlformats.org/spreadsheetml/2006/main" xmlns:r="http://schemas.openxmlformats.org/officeDocument/2006/relationships">
  <dimension ref="A1:F10"/>
  <sheetViews>
    <sheetView zoomScaleSheetLayoutView="100" zoomScalePageLayoutView="0" workbookViewId="0" topLeftCell="A1">
      <selection activeCell="C8" sqref="C8"/>
    </sheetView>
  </sheetViews>
  <sheetFormatPr defaultColWidth="8.88671875" defaultRowHeight="15"/>
  <cols>
    <col min="1" max="1" width="3.3359375" style="0" customWidth="1"/>
    <col min="2" max="2" width="51.21484375" style="0" customWidth="1"/>
    <col min="3" max="3" width="12.88671875" style="0" customWidth="1"/>
  </cols>
  <sheetData>
    <row r="1" spans="2:4" ht="15">
      <c r="B1" s="451" t="s">
        <v>38</v>
      </c>
      <c r="C1" s="704">
        <f>POSITION!B5</f>
        <v>0</v>
      </c>
      <c r="D1" s="333"/>
    </row>
    <row r="2" spans="1:6" ht="15">
      <c r="A2" s="451"/>
      <c r="B2" s="333" t="s">
        <v>436</v>
      </c>
      <c r="C2" s="712">
        <f>POSITION!B6</f>
        <v>0</v>
      </c>
      <c r="D2" s="333"/>
      <c r="E2" s="334"/>
      <c r="F2" s="449"/>
    </row>
    <row r="3" spans="1:6" ht="15">
      <c r="A3" s="451"/>
      <c r="B3" s="597"/>
      <c r="C3" s="596"/>
      <c r="D3" s="333"/>
      <c r="E3" s="334"/>
      <c r="F3" s="449"/>
    </row>
    <row r="4" ht="16.5">
      <c r="B4" s="109" t="s">
        <v>411</v>
      </c>
    </row>
    <row r="5" ht="15.75">
      <c r="B5" s="153" t="s">
        <v>435</v>
      </c>
    </row>
    <row r="6" spans="1:3" ht="15">
      <c r="A6" s="31"/>
      <c r="B6" s="31"/>
      <c r="C6" s="31" t="s">
        <v>417</v>
      </c>
    </row>
    <row r="7" spans="1:4" ht="37.5" customHeight="1">
      <c r="A7" s="110" t="s">
        <v>39</v>
      </c>
      <c r="B7" s="111" t="s">
        <v>409</v>
      </c>
      <c r="C7" s="324"/>
      <c r="D7" s="31"/>
    </row>
    <row r="8" spans="1:4" ht="37.5" customHeight="1">
      <c r="A8" s="110" t="s">
        <v>40</v>
      </c>
      <c r="B8" s="111" t="s">
        <v>408</v>
      </c>
      <c r="C8" s="324"/>
      <c r="D8" s="31"/>
    </row>
    <row r="9" spans="1:4" ht="37.5" customHeight="1">
      <c r="A9" s="110" t="s">
        <v>41</v>
      </c>
      <c r="B9" s="111" t="s">
        <v>410</v>
      </c>
      <c r="C9" s="112" t="str">
        <f>IF(ISERROR(C7/C8)," ",C7/C8)</f>
        <v> </v>
      </c>
      <c r="D9" s="31"/>
    </row>
    <row r="10" spans="1:3" ht="37.5" customHeight="1">
      <c r="A10" s="31"/>
      <c r="B10" s="152" t="str">
        <f>IF(C9=" "," ",IF(C9&gt;=10%,"You need to continue on, to fill out the remaining market risk sheets.","Thank you for filling out your forms, there is no need to fill out the remaining market risk sheets."))</f>
        <v> </v>
      </c>
      <c r="C10" s="31"/>
    </row>
  </sheetData>
  <sheetProtection password="FE99" sheet="1" objects="1" scenarios="1" selectLockedCells="1"/>
  <printOptions/>
  <pageMargins left="0.75" right="0.75" top="1" bottom="1" header="0.5" footer="0.5"/>
  <pageSetup horizontalDpi="600" verticalDpi="600" orientation="landscape" paperSize="9" r:id="rId1"/>
  <headerFooter alignWithMargins="0">
    <oddFooter>&amp;L&amp;"Times New Roman,Regular"&amp;11&amp;D&amp;C&amp;"Times New Roman,Regular"&amp;11&amp;P of &amp;N&amp;R&amp;"Times New Roman,Regular"&amp;11CB102 - MRA1</oddFooter>
  </headerFooter>
</worksheet>
</file>

<file path=xl/worksheets/sheet6.xml><?xml version="1.0" encoding="utf-8"?>
<worksheet xmlns="http://schemas.openxmlformats.org/spreadsheetml/2006/main" xmlns:r="http://schemas.openxmlformats.org/officeDocument/2006/relationships">
  <dimension ref="A1:H23"/>
  <sheetViews>
    <sheetView showOutlineSymbols="0" zoomScale="87" zoomScaleNormal="87" zoomScalePageLayoutView="0" workbookViewId="0" topLeftCell="B1">
      <selection activeCell="C7" sqref="C7"/>
    </sheetView>
  </sheetViews>
  <sheetFormatPr defaultColWidth="9.6640625" defaultRowHeight="15"/>
  <cols>
    <col min="1" max="1" width="4.10546875" style="0" customWidth="1"/>
    <col min="2" max="2" width="44.77734375" style="3" customWidth="1"/>
    <col min="3" max="3" width="16.77734375" style="3" customWidth="1"/>
    <col min="4" max="4" width="11.5546875" style="3" customWidth="1"/>
    <col min="5" max="5" width="20.4453125" style="3" customWidth="1"/>
    <col min="6" max="16384" width="9.6640625" style="3" customWidth="1"/>
  </cols>
  <sheetData>
    <row r="1" spans="1:8" ht="15">
      <c r="A1" s="34" t="s">
        <v>38</v>
      </c>
      <c r="B1" s="35"/>
      <c r="C1" s="705">
        <f>TRIGGER!C1</f>
        <v>0</v>
      </c>
      <c r="D1" s="36"/>
      <c r="E1" s="37" t="s">
        <v>436</v>
      </c>
      <c r="F1" s="713">
        <f>TRIGGER!C2</f>
        <v>0</v>
      </c>
      <c r="H1" s="35"/>
    </row>
    <row r="2" spans="1:5" ht="15.75">
      <c r="A2" s="1"/>
      <c r="B2" s="1"/>
      <c r="C2" s="1"/>
      <c r="D2" s="1"/>
      <c r="E2" s="2"/>
    </row>
    <row r="3" spans="1:6" ht="34.5" customHeight="1">
      <c r="A3" s="746" t="s">
        <v>448</v>
      </c>
      <c r="B3" s="746"/>
      <c r="C3" s="746"/>
      <c r="D3" s="746"/>
      <c r="E3" s="746"/>
      <c r="F3" s="746"/>
    </row>
    <row r="4" spans="1:5" ht="15.75">
      <c r="A4" s="113"/>
      <c r="B4" s="2"/>
      <c r="C4" s="4"/>
      <c r="D4" s="5"/>
      <c r="E4" s="4"/>
    </row>
    <row r="5" spans="1:5" ht="16.5" thickBot="1">
      <c r="A5" s="6"/>
      <c r="B5" s="5"/>
      <c r="C5" s="2"/>
      <c r="D5" s="2"/>
      <c r="E5" s="7"/>
    </row>
    <row r="6" spans="1:5" ht="30.75" thickBot="1">
      <c r="A6" s="154"/>
      <c r="B6" s="155" t="s">
        <v>1</v>
      </c>
      <c r="C6" s="156" t="s">
        <v>2</v>
      </c>
      <c r="D6" s="157" t="s">
        <v>3</v>
      </c>
      <c r="E6" s="158" t="s">
        <v>35</v>
      </c>
    </row>
    <row r="7" spans="1:5" ht="21.75" customHeight="1">
      <c r="A7" s="8">
        <v>1</v>
      </c>
      <c r="B7" s="9" t="s">
        <v>4</v>
      </c>
      <c r="C7" s="329"/>
      <c r="D7" s="10">
        <v>0</v>
      </c>
      <c r="E7" s="11">
        <f>D7*C7</f>
        <v>0</v>
      </c>
    </row>
    <row r="8" spans="1:5" ht="21.75" customHeight="1">
      <c r="A8" s="12">
        <v>2</v>
      </c>
      <c r="B8" s="13" t="s">
        <v>5</v>
      </c>
      <c r="C8" s="14"/>
      <c r="D8" s="15"/>
      <c r="E8" s="15"/>
    </row>
    <row r="9" spans="1:5" ht="21.75" customHeight="1">
      <c r="A9" s="16">
        <v>2.1</v>
      </c>
      <c r="B9" s="17" t="s">
        <v>6</v>
      </c>
      <c r="C9" s="329"/>
      <c r="D9" s="18">
        <v>0.0025</v>
      </c>
      <c r="E9" s="703">
        <f>D9*C9</f>
        <v>0</v>
      </c>
    </row>
    <row r="10" spans="1:5" ht="21.75" customHeight="1">
      <c r="A10" s="16">
        <v>2.2</v>
      </c>
      <c r="B10" s="17" t="s">
        <v>7</v>
      </c>
      <c r="C10" s="330"/>
      <c r="D10" s="19">
        <v>0.01</v>
      </c>
      <c r="E10" s="703">
        <f>D10*C10</f>
        <v>0</v>
      </c>
    </row>
    <row r="11" spans="1:5" ht="21.75" customHeight="1">
      <c r="A11" s="16">
        <v>2.3</v>
      </c>
      <c r="B11" s="17" t="s">
        <v>8</v>
      </c>
      <c r="C11" s="330"/>
      <c r="D11" s="20">
        <v>0.016</v>
      </c>
      <c r="E11" s="703">
        <f>D11*C11</f>
        <v>0</v>
      </c>
    </row>
    <row r="12" spans="1:5" ht="21.75" customHeight="1">
      <c r="A12" s="12">
        <v>3</v>
      </c>
      <c r="B12" s="13" t="s">
        <v>9</v>
      </c>
      <c r="C12" s="330"/>
      <c r="D12" s="19">
        <v>0.08</v>
      </c>
      <c r="E12" s="703">
        <f>D12*C12</f>
        <v>0</v>
      </c>
    </row>
    <row r="13" spans="1:5" ht="21.75" customHeight="1" thickBot="1">
      <c r="A13" s="21">
        <v>4</v>
      </c>
      <c r="B13" s="22" t="s">
        <v>10</v>
      </c>
      <c r="C13" s="23"/>
      <c r="D13" s="24"/>
      <c r="E13" s="703">
        <f>E7+E9+E10+E11+E12</f>
        <v>0</v>
      </c>
    </row>
    <row r="14" spans="1:5" ht="21.75" customHeight="1">
      <c r="A14" s="8">
        <v>5</v>
      </c>
      <c r="B14" s="25" t="s">
        <v>440</v>
      </c>
      <c r="C14" s="26"/>
      <c r="D14" s="26"/>
      <c r="E14" s="703">
        <f>'IRR-GEN-TT$'!R30+'IRR-GEN-US$'!R30+'IRR-GEN -YEN'!R30+'IRR-GEN -EURO'!R30+'IRR-GEN -Sterling'!R30+'IRR-GEN -CN$'!R30</f>
        <v>0</v>
      </c>
    </row>
    <row r="15" spans="1:5" ht="21.75" customHeight="1">
      <c r="A15" s="12">
        <v>6</v>
      </c>
      <c r="B15" s="13" t="s">
        <v>392</v>
      </c>
      <c r="C15" s="27"/>
      <c r="D15" s="28"/>
      <c r="E15" s="703">
        <f>'Interest Rate Options'!G65</f>
        <v>0</v>
      </c>
    </row>
    <row r="16" spans="1:5" ht="21.75" customHeight="1">
      <c r="A16" s="12">
        <v>7</v>
      </c>
      <c r="B16" s="13" t="s">
        <v>36</v>
      </c>
      <c r="C16" s="27"/>
      <c r="D16" s="28"/>
      <c r="E16" s="703">
        <f>E13+E14+E15</f>
        <v>0</v>
      </c>
    </row>
    <row r="17" spans="1:5" ht="21.75" customHeight="1" thickBot="1">
      <c r="A17" s="21">
        <v>8</v>
      </c>
      <c r="B17" s="22" t="s">
        <v>37</v>
      </c>
      <c r="C17" s="29"/>
      <c r="D17" s="30"/>
      <c r="E17" s="703">
        <f>E16*100/8</f>
        <v>0</v>
      </c>
    </row>
    <row r="18" spans="1:5" ht="15">
      <c r="A18" s="31"/>
      <c r="E18" s="32"/>
    </row>
    <row r="19" ht="15">
      <c r="B19" s="33" t="s">
        <v>428</v>
      </c>
    </row>
    <row r="20" ht="15">
      <c r="B20" s="33" t="s">
        <v>429</v>
      </c>
    </row>
    <row r="22" spans="1:3" ht="15">
      <c r="A22" s="2"/>
      <c r="B22" s="2"/>
      <c r="C22" s="2"/>
    </row>
    <row r="23" spans="1:5" ht="15">
      <c r="A23" s="2"/>
      <c r="B23" s="2"/>
      <c r="C23" s="2"/>
      <c r="E23" s="173"/>
    </row>
  </sheetData>
  <sheetProtection password="FE99" sheet="1" objects="1" selectLockedCells="1"/>
  <protectedRanges>
    <protectedRange password="D8C1" sqref="D7:E13" name="Range1"/>
  </protectedRanges>
  <mergeCells count="1">
    <mergeCell ref="A3:F3"/>
  </mergeCells>
  <printOptions/>
  <pageMargins left="0.75" right="0.75" top="1" bottom="1" header="0.5" footer="0.5"/>
  <pageSetup horizontalDpi="600" verticalDpi="600" orientation="landscape" paperSize="9" r:id="rId1"/>
  <headerFooter alignWithMargins="0">
    <oddFooter>&amp;L&amp;"Times New Roman,Regular"&amp;11&amp;D&amp;C&amp;"Times New Roman,Regular"&amp;11&amp;P of &amp;N&amp;R&amp;"Times New Roman,Regular"&amp;11CB102 - MRA2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zoomScale="130" zoomScaleNormal="130" zoomScalePageLayoutView="0" workbookViewId="0" topLeftCell="A1">
      <selection activeCell="I9" sqref="I9"/>
    </sheetView>
  </sheetViews>
  <sheetFormatPr defaultColWidth="7.10546875" defaultRowHeight="15"/>
  <cols>
    <col min="1" max="1" width="2.5546875" style="338" customWidth="1"/>
    <col min="2" max="2" width="19.6640625" style="338" customWidth="1"/>
    <col min="3" max="3" width="8.21484375" style="338" customWidth="1"/>
    <col min="4" max="4" width="8.10546875" style="338" customWidth="1"/>
    <col min="5" max="5" width="8.21484375" style="338" customWidth="1"/>
    <col min="6" max="7" width="7.99609375" style="338" customWidth="1"/>
    <col min="8" max="8" width="7.77734375" style="338" customWidth="1"/>
    <col min="9" max="9" width="7.5546875" style="338" customWidth="1"/>
    <col min="10" max="10" width="7.77734375" style="338" customWidth="1"/>
    <col min="11" max="11" width="7.5546875" style="338" customWidth="1"/>
    <col min="12" max="12" width="7.6640625" style="338" customWidth="1"/>
    <col min="13" max="13" width="7.88671875" style="338" customWidth="1"/>
    <col min="14" max="14" width="7.3359375" style="338" customWidth="1"/>
    <col min="15" max="15" width="7.77734375" style="338" customWidth="1"/>
    <col min="16" max="16" width="6.88671875" style="338" customWidth="1"/>
    <col min="17" max="17" width="7.5546875" style="338" customWidth="1"/>
    <col min="18" max="18" width="8.5546875" style="338" customWidth="1"/>
    <col min="19" max="16384" width="7.10546875" style="338" customWidth="1"/>
  </cols>
  <sheetData>
    <row r="1" spans="1:8" s="335" customFormat="1" ht="15">
      <c r="A1" s="331" t="s">
        <v>38</v>
      </c>
      <c r="B1" s="332"/>
      <c r="C1" s="596">
        <f>'IRR-SPEC'!C1</f>
        <v>0</v>
      </c>
      <c r="D1" s="333"/>
      <c r="E1" s="333"/>
      <c r="F1" s="334" t="s">
        <v>436</v>
      </c>
      <c r="G1" s="606">
        <f>'IRR-SPEC'!F1</f>
        <v>0</v>
      </c>
      <c r="H1" s="332"/>
    </row>
    <row r="2" spans="1:14" ht="12.75">
      <c r="A2" s="336"/>
      <c r="B2" s="337"/>
      <c r="C2" s="337"/>
      <c r="D2" s="337"/>
      <c r="E2" s="337"/>
      <c r="F2" s="337"/>
      <c r="H2" s="337"/>
      <c r="I2" s="337"/>
      <c r="J2" s="337"/>
      <c r="K2" s="337"/>
      <c r="L2" s="339"/>
      <c r="M2" s="337"/>
      <c r="N2" s="337"/>
    </row>
    <row r="3" spans="1:18" ht="12.75">
      <c r="A3" s="340" t="s">
        <v>425</v>
      </c>
      <c r="B3" s="340"/>
      <c r="R3" s="341" t="s">
        <v>393</v>
      </c>
    </row>
    <row r="4" spans="1:18" ht="13.5" thickBot="1">
      <c r="A4" s="340"/>
      <c r="B4" s="340"/>
      <c r="R4" s="341"/>
    </row>
    <row r="5" spans="1:18" ht="12.75">
      <c r="A5" s="342"/>
      <c r="B5" s="343" t="s">
        <v>11</v>
      </c>
      <c r="C5" s="747" t="s">
        <v>12</v>
      </c>
      <c r="D5" s="747"/>
      <c r="E5" s="747"/>
      <c r="F5" s="748"/>
      <c r="G5" s="749" t="s">
        <v>13</v>
      </c>
      <c r="H5" s="747"/>
      <c r="I5" s="748"/>
      <c r="J5" s="750" t="s">
        <v>14</v>
      </c>
      <c r="K5" s="750"/>
      <c r="L5" s="750"/>
      <c r="M5" s="750"/>
      <c r="N5" s="750"/>
      <c r="O5" s="750"/>
      <c r="P5" s="750"/>
      <c r="Q5" s="751"/>
      <c r="R5" s="344"/>
    </row>
    <row r="6" spans="1:18" ht="12.75">
      <c r="A6" s="345"/>
      <c r="B6" s="346"/>
      <c r="C6" s="347" t="s">
        <v>15</v>
      </c>
      <c r="D6" s="348" t="s">
        <v>394</v>
      </c>
      <c r="E6" s="347" t="s">
        <v>395</v>
      </c>
      <c r="F6" s="349" t="s">
        <v>396</v>
      </c>
      <c r="G6" s="350" t="s">
        <v>397</v>
      </c>
      <c r="H6" s="351" t="s">
        <v>398</v>
      </c>
      <c r="I6" s="352" t="s">
        <v>399</v>
      </c>
      <c r="J6" s="350" t="s">
        <v>400</v>
      </c>
      <c r="K6" s="351" t="s">
        <v>401</v>
      </c>
      <c r="L6" s="351" t="s">
        <v>402</v>
      </c>
      <c r="M6" s="351" t="s">
        <v>403</v>
      </c>
      <c r="N6" s="351" t="s">
        <v>404</v>
      </c>
      <c r="O6" s="351" t="s">
        <v>405</v>
      </c>
      <c r="P6" s="353" t="s">
        <v>406</v>
      </c>
      <c r="Q6" s="354" t="s">
        <v>407</v>
      </c>
      <c r="R6" s="355" t="s">
        <v>16</v>
      </c>
    </row>
    <row r="7" spans="1:18" ht="12.75">
      <c r="A7" s="356"/>
      <c r="B7" s="357" t="s">
        <v>17</v>
      </c>
      <c r="C7" s="358"/>
      <c r="D7" s="358"/>
      <c r="E7" s="358"/>
      <c r="F7" s="359"/>
      <c r="G7" s="360"/>
      <c r="H7" s="358"/>
      <c r="I7" s="359"/>
      <c r="J7" s="358"/>
      <c r="K7" s="358"/>
      <c r="L7" s="358"/>
      <c r="M7" s="358"/>
      <c r="N7" s="358"/>
      <c r="O7" s="358"/>
      <c r="P7" s="358"/>
      <c r="Q7" s="361"/>
      <c r="R7" s="362"/>
    </row>
    <row r="8" spans="1:18" ht="12.75">
      <c r="A8" s="356">
        <v>1.1</v>
      </c>
      <c r="B8" s="363" t="s">
        <v>441</v>
      </c>
      <c r="C8" s="600"/>
      <c r="D8" s="600"/>
      <c r="E8" s="600"/>
      <c r="F8" s="600"/>
      <c r="G8" s="600"/>
      <c r="H8" s="600"/>
      <c r="I8" s="600"/>
      <c r="J8" s="600"/>
      <c r="K8" s="600"/>
      <c r="L8" s="600"/>
      <c r="M8" s="600"/>
      <c r="N8" s="600"/>
      <c r="O8" s="600"/>
      <c r="P8" s="600"/>
      <c r="Q8" s="600"/>
      <c r="R8" s="362"/>
    </row>
    <row r="9" spans="1:18" ht="12.75">
      <c r="A9" s="364">
        <v>1.2</v>
      </c>
      <c r="B9" s="363" t="s">
        <v>442</v>
      </c>
      <c r="C9" s="603"/>
      <c r="D9" s="603"/>
      <c r="E9" s="603"/>
      <c r="F9" s="604"/>
      <c r="G9" s="605"/>
      <c r="H9" s="603"/>
      <c r="I9" s="604"/>
      <c r="J9" s="605"/>
      <c r="K9" s="603"/>
      <c r="L9" s="603"/>
      <c r="M9" s="603"/>
      <c r="N9" s="603"/>
      <c r="O9" s="603"/>
      <c r="P9" s="603"/>
      <c r="Q9" s="604"/>
      <c r="R9" s="362"/>
    </row>
    <row r="10" spans="1:18" ht="12.75">
      <c r="A10" s="365" t="s">
        <v>18</v>
      </c>
      <c r="B10" s="366" t="s">
        <v>418</v>
      </c>
      <c r="C10" s="367">
        <v>0.01</v>
      </c>
      <c r="D10" s="367">
        <v>0.01</v>
      </c>
      <c r="E10" s="367">
        <v>0.01</v>
      </c>
      <c r="F10" s="368">
        <v>0.01</v>
      </c>
      <c r="G10" s="369">
        <v>0.009</v>
      </c>
      <c r="H10" s="367">
        <v>0.008</v>
      </c>
      <c r="I10" s="368">
        <v>0.0075</v>
      </c>
      <c r="J10" s="369">
        <v>0.0075</v>
      </c>
      <c r="K10" s="367">
        <v>0.007</v>
      </c>
      <c r="L10" s="367">
        <v>0.0065</v>
      </c>
      <c r="M10" s="367">
        <v>0.006</v>
      </c>
      <c r="N10" s="367">
        <v>0.006</v>
      </c>
      <c r="O10" s="367">
        <v>0.006</v>
      </c>
      <c r="P10" s="367">
        <v>0.006</v>
      </c>
      <c r="Q10" s="368">
        <v>0.006</v>
      </c>
      <c r="R10" s="362"/>
    </row>
    <row r="11" spans="1:18" ht="12.75">
      <c r="A11" s="370">
        <v>1.3</v>
      </c>
      <c r="B11" s="371" t="s">
        <v>443</v>
      </c>
      <c r="C11" s="372">
        <f aca="true" t="shared" si="0" ref="C11:Q11">C10*C8</f>
        <v>0</v>
      </c>
      <c r="D11" s="372">
        <f t="shared" si="0"/>
        <v>0</v>
      </c>
      <c r="E11" s="372">
        <f t="shared" si="0"/>
        <v>0</v>
      </c>
      <c r="F11" s="373">
        <f t="shared" si="0"/>
        <v>0</v>
      </c>
      <c r="G11" s="374">
        <f t="shared" si="0"/>
        <v>0</v>
      </c>
      <c r="H11" s="372">
        <f t="shared" si="0"/>
        <v>0</v>
      </c>
      <c r="I11" s="373">
        <f t="shared" si="0"/>
        <v>0</v>
      </c>
      <c r="J11" s="374">
        <f t="shared" si="0"/>
        <v>0</v>
      </c>
      <c r="K11" s="372">
        <f t="shared" si="0"/>
        <v>0</v>
      </c>
      <c r="L11" s="372">
        <f t="shared" si="0"/>
        <v>0</v>
      </c>
      <c r="M11" s="372">
        <f t="shared" si="0"/>
        <v>0</v>
      </c>
      <c r="N11" s="372">
        <f t="shared" si="0"/>
        <v>0</v>
      </c>
      <c r="O11" s="372">
        <f t="shared" si="0"/>
        <v>0</v>
      </c>
      <c r="P11" s="372">
        <f t="shared" si="0"/>
        <v>0</v>
      </c>
      <c r="Q11" s="373">
        <f t="shared" si="0"/>
        <v>0</v>
      </c>
      <c r="R11" s="362"/>
    </row>
    <row r="12" spans="1:18" ht="13.5" thickBot="1">
      <c r="A12" s="375">
        <v>1.4</v>
      </c>
      <c r="B12" s="376" t="s">
        <v>444</v>
      </c>
      <c r="C12" s="376">
        <f aca="true" t="shared" si="1" ref="C12:Q12">-C10*C9</f>
        <v>0</v>
      </c>
      <c r="D12" s="376">
        <f t="shared" si="1"/>
        <v>0</v>
      </c>
      <c r="E12" s="376">
        <f t="shared" si="1"/>
        <v>0</v>
      </c>
      <c r="F12" s="376">
        <f t="shared" si="1"/>
        <v>0</v>
      </c>
      <c r="G12" s="376">
        <f t="shared" si="1"/>
        <v>0</v>
      </c>
      <c r="H12" s="376">
        <f t="shared" si="1"/>
        <v>0</v>
      </c>
      <c r="I12" s="376">
        <f t="shared" si="1"/>
        <v>0</v>
      </c>
      <c r="J12" s="376">
        <f t="shared" si="1"/>
        <v>0</v>
      </c>
      <c r="K12" s="376">
        <f t="shared" si="1"/>
        <v>0</v>
      </c>
      <c r="L12" s="376">
        <f t="shared" si="1"/>
        <v>0</v>
      </c>
      <c r="M12" s="376">
        <f t="shared" si="1"/>
        <v>0</v>
      </c>
      <c r="N12" s="376">
        <f t="shared" si="1"/>
        <v>0</v>
      </c>
      <c r="O12" s="376">
        <f t="shared" si="1"/>
        <v>0</v>
      </c>
      <c r="P12" s="376">
        <f t="shared" si="1"/>
        <v>0</v>
      </c>
      <c r="Q12" s="376">
        <f t="shared" si="1"/>
        <v>0</v>
      </c>
      <c r="R12" s="362"/>
    </row>
    <row r="13" spans="1:18" ht="12.75">
      <c r="A13" s="356">
        <v>1.5</v>
      </c>
      <c r="B13" s="363" t="s">
        <v>19</v>
      </c>
      <c r="C13" s="377">
        <f aca="true" t="shared" si="2" ref="C13:Q13">IF(ABS(C11)&gt;ABS(C12),ABS(C12),ABS(C11))</f>
        <v>0</v>
      </c>
      <c r="D13" s="377">
        <f t="shared" si="2"/>
        <v>0</v>
      </c>
      <c r="E13" s="377">
        <f t="shared" si="2"/>
        <v>0</v>
      </c>
      <c r="F13" s="378">
        <f t="shared" si="2"/>
        <v>0</v>
      </c>
      <c r="G13" s="379">
        <f t="shared" si="2"/>
        <v>0</v>
      </c>
      <c r="H13" s="377">
        <f t="shared" si="2"/>
        <v>0</v>
      </c>
      <c r="I13" s="378">
        <f t="shared" si="2"/>
        <v>0</v>
      </c>
      <c r="J13" s="379">
        <f t="shared" si="2"/>
        <v>0</v>
      </c>
      <c r="K13" s="377">
        <f t="shared" si="2"/>
        <v>0</v>
      </c>
      <c r="L13" s="377">
        <f t="shared" si="2"/>
        <v>0</v>
      </c>
      <c r="M13" s="377">
        <f t="shared" si="2"/>
        <v>0</v>
      </c>
      <c r="N13" s="377">
        <f t="shared" si="2"/>
        <v>0</v>
      </c>
      <c r="O13" s="377">
        <f t="shared" si="2"/>
        <v>0</v>
      </c>
      <c r="P13" s="377">
        <f t="shared" si="2"/>
        <v>0</v>
      </c>
      <c r="Q13" s="378">
        <f t="shared" si="2"/>
        <v>0</v>
      </c>
      <c r="R13" s="362"/>
    </row>
    <row r="14" spans="1:18" ht="12.75">
      <c r="A14" s="364">
        <v>1.6</v>
      </c>
      <c r="B14" s="380" t="s">
        <v>20</v>
      </c>
      <c r="C14" s="381">
        <f aca="true" t="shared" si="3" ref="C14:Q14">IF(ABS(C11)&gt;ABS(C12),C11+C12,C12+C11)</f>
        <v>0</v>
      </c>
      <c r="D14" s="381">
        <f t="shared" si="3"/>
        <v>0</v>
      </c>
      <c r="E14" s="381">
        <f t="shared" si="3"/>
        <v>0</v>
      </c>
      <c r="F14" s="382">
        <f t="shared" si="3"/>
        <v>0</v>
      </c>
      <c r="G14" s="383">
        <f t="shared" si="3"/>
        <v>0</v>
      </c>
      <c r="H14" s="381">
        <f t="shared" si="3"/>
        <v>0</v>
      </c>
      <c r="I14" s="382">
        <f t="shared" si="3"/>
        <v>0</v>
      </c>
      <c r="J14" s="383">
        <f t="shared" si="3"/>
        <v>0</v>
      </c>
      <c r="K14" s="381">
        <f t="shared" si="3"/>
        <v>0</v>
      </c>
      <c r="L14" s="381">
        <f t="shared" si="3"/>
        <v>0</v>
      </c>
      <c r="M14" s="381">
        <f t="shared" si="3"/>
        <v>0</v>
      </c>
      <c r="N14" s="381">
        <f t="shared" si="3"/>
        <v>0</v>
      </c>
      <c r="O14" s="381">
        <f t="shared" si="3"/>
        <v>0</v>
      </c>
      <c r="P14" s="381">
        <f t="shared" si="3"/>
        <v>0</v>
      </c>
      <c r="Q14" s="382">
        <f t="shared" si="3"/>
        <v>0</v>
      </c>
      <c r="R14" s="362"/>
    </row>
    <row r="15" spans="1:18" ht="12.75">
      <c r="A15" s="384" t="s">
        <v>21</v>
      </c>
      <c r="B15" s="385" t="s">
        <v>22</v>
      </c>
      <c r="C15" s="386">
        <v>0.05</v>
      </c>
      <c r="D15" s="386">
        <v>0.05</v>
      </c>
      <c r="E15" s="386">
        <v>0.05</v>
      </c>
      <c r="F15" s="387">
        <v>0.05</v>
      </c>
      <c r="G15" s="388">
        <v>0.05</v>
      </c>
      <c r="H15" s="386">
        <v>0.05</v>
      </c>
      <c r="I15" s="387">
        <v>0.05</v>
      </c>
      <c r="J15" s="388">
        <v>0.05</v>
      </c>
      <c r="K15" s="386">
        <v>0.05</v>
      </c>
      <c r="L15" s="386">
        <v>0.05</v>
      </c>
      <c r="M15" s="386">
        <v>0.05</v>
      </c>
      <c r="N15" s="386">
        <v>0.05</v>
      </c>
      <c r="O15" s="386">
        <v>0.05</v>
      </c>
      <c r="P15" s="386">
        <v>0.05</v>
      </c>
      <c r="Q15" s="386">
        <v>0.05</v>
      </c>
      <c r="R15" s="362"/>
    </row>
    <row r="16" spans="1:18" ht="13.5" thickBot="1">
      <c r="A16" s="389">
        <v>1.7</v>
      </c>
      <c r="B16" s="390" t="s">
        <v>23</v>
      </c>
      <c r="C16" s="391">
        <f aca="true" t="shared" si="4" ref="C16:Q16">C15*C13</f>
        <v>0</v>
      </c>
      <c r="D16" s="391">
        <f t="shared" si="4"/>
        <v>0</v>
      </c>
      <c r="E16" s="391">
        <f t="shared" si="4"/>
        <v>0</v>
      </c>
      <c r="F16" s="392">
        <f t="shared" si="4"/>
        <v>0</v>
      </c>
      <c r="G16" s="393">
        <f t="shared" si="4"/>
        <v>0</v>
      </c>
      <c r="H16" s="391">
        <f t="shared" si="4"/>
        <v>0</v>
      </c>
      <c r="I16" s="392">
        <f t="shared" si="4"/>
        <v>0</v>
      </c>
      <c r="J16" s="393">
        <f t="shared" si="4"/>
        <v>0</v>
      </c>
      <c r="K16" s="391">
        <f t="shared" si="4"/>
        <v>0</v>
      </c>
      <c r="L16" s="391">
        <f t="shared" si="4"/>
        <v>0</v>
      </c>
      <c r="M16" s="391">
        <f t="shared" si="4"/>
        <v>0</v>
      </c>
      <c r="N16" s="391">
        <f t="shared" si="4"/>
        <v>0</v>
      </c>
      <c r="O16" s="391">
        <f t="shared" si="4"/>
        <v>0</v>
      </c>
      <c r="P16" s="391">
        <f t="shared" si="4"/>
        <v>0</v>
      </c>
      <c r="Q16" s="392">
        <f t="shared" si="4"/>
        <v>0</v>
      </c>
      <c r="R16" s="394">
        <f>SUM(C16:Q16)</f>
        <v>0</v>
      </c>
    </row>
    <row r="17" spans="1:18" ht="12.75">
      <c r="A17" s="356">
        <v>2.1</v>
      </c>
      <c r="B17" s="363" t="s">
        <v>24</v>
      </c>
      <c r="C17" s="395"/>
      <c r="D17" s="396"/>
      <c r="E17" s="397"/>
      <c r="F17" s="398">
        <f>IF(ABS(SUMIF(C14:F14,"&gt;0"))&gt;ABS(SUMIF(C14:F14,"&lt;0")),ABS(SUMIF(C14:F14,"&lt;0")),ABS(SUMIF(C14:F14,"&gt;0")))</f>
        <v>0</v>
      </c>
      <c r="G17" s="395"/>
      <c r="H17" s="397"/>
      <c r="I17" s="398">
        <f>IF(ABS(SUMIF(G14:I14,"&gt;0"))&gt;ABS(SUMIF(G14:I14,"&lt;0")),ABS(SUMIF(G14:I14,"&lt;0")),ABS(SUMIF(G14:I14,"&gt;0")))</f>
        <v>0</v>
      </c>
      <c r="J17" s="395"/>
      <c r="K17" s="396"/>
      <c r="L17" s="396"/>
      <c r="M17" s="396"/>
      <c r="N17" s="396"/>
      <c r="O17" s="396"/>
      <c r="P17" s="397"/>
      <c r="Q17" s="398">
        <f>IF(ABS(SUMIF(J14:Q14,"&gt;0"))&lt;ABS(SUMIF(J14:Q14,"&lt;0")),ABS(SUMIF(J14:Q14,"&gt;0")),ABS(SUMIF(J14:Q14,"&lt;0")))</f>
        <v>0</v>
      </c>
      <c r="R17" s="399"/>
    </row>
    <row r="18" spans="1:18" ht="12.75">
      <c r="A18" s="364">
        <v>2.2</v>
      </c>
      <c r="B18" s="400" t="s">
        <v>25</v>
      </c>
      <c r="C18" s="401"/>
      <c r="D18" s="402"/>
      <c r="E18" s="403"/>
      <c r="F18" s="404">
        <f>IF(ABS(SUMIF(C14:F14,"&gt;0"))&gt;ABS(SUMIF(C14:F14,"&lt;0")),ABS(SUMIF(C14:F14,"&gt;0"))-ABS(SUMIF(C14:F14,"&lt;0")),ABS(SUMIF(C14:F14,"&lt;0"))-ABS(SUMIF(C14:F14,"&gt;0")))</f>
        <v>0</v>
      </c>
      <c r="G18" s="401"/>
      <c r="H18" s="403"/>
      <c r="I18" s="404">
        <f>IF(ABS(SUMIF(G14:I14,"&gt;0"))&gt;ABS(SUMIF(G14:I14,"&lt;0")),SUMIF(G14:I14,"&gt;0")-SUMIF(G14:I14,"&lt;0"),SUMIF(G14:I14,"&lt;0")-SUMIF(G14:I14,"&gt;0"))</f>
        <v>0</v>
      </c>
      <c r="J18" s="401"/>
      <c r="K18" s="402"/>
      <c r="L18" s="402"/>
      <c r="M18" s="402"/>
      <c r="N18" s="402"/>
      <c r="O18" s="402"/>
      <c r="P18" s="403"/>
      <c r="Q18" s="404">
        <f>IF(ABS(SUMIF(J14:Q14,"&gt;0"))&lt;ABS(SUMIF(J14:Q14,"&lt;0")),SUMIF(J14:Q14,"&lt;0")-SUMIF(J14:Q14,"&gt;0"),SUMIF(J14:Q14,"&gt;0")-SUMIF(J14:Q14,"&lt;0"))</f>
        <v>0</v>
      </c>
      <c r="R18" s="362"/>
    </row>
    <row r="19" spans="1:18" ht="12.75">
      <c r="A19" s="384" t="s">
        <v>26</v>
      </c>
      <c r="B19" s="385" t="s">
        <v>22</v>
      </c>
      <c r="C19" s="401"/>
      <c r="D19" s="402"/>
      <c r="E19" s="403"/>
      <c r="F19" s="405">
        <v>0.4</v>
      </c>
      <c r="G19" s="401"/>
      <c r="H19" s="403"/>
      <c r="I19" s="405">
        <v>0.3</v>
      </c>
      <c r="J19" s="401"/>
      <c r="K19" s="402"/>
      <c r="L19" s="402"/>
      <c r="M19" s="402"/>
      <c r="N19" s="402"/>
      <c r="O19" s="402"/>
      <c r="P19" s="403"/>
      <c r="Q19" s="405">
        <v>0.3</v>
      </c>
      <c r="R19" s="406"/>
    </row>
    <row r="20" spans="1:18" ht="13.5" thickBot="1">
      <c r="A20" s="389">
        <v>2.3</v>
      </c>
      <c r="B20" s="390" t="s">
        <v>27</v>
      </c>
      <c r="C20" s="407"/>
      <c r="D20" s="408"/>
      <c r="E20" s="409"/>
      <c r="F20" s="410">
        <f>0.4*F17</f>
        <v>0</v>
      </c>
      <c r="G20" s="407"/>
      <c r="H20" s="409"/>
      <c r="I20" s="411">
        <f>0.3*I17</f>
        <v>0</v>
      </c>
      <c r="J20" s="407"/>
      <c r="K20" s="408"/>
      <c r="L20" s="408"/>
      <c r="M20" s="408"/>
      <c r="N20" s="408"/>
      <c r="O20" s="408"/>
      <c r="P20" s="409"/>
      <c r="Q20" s="411">
        <f>0.3*Q17</f>
        <v>0</v>
      </c>
      <c r="R20" s="394">
        <f>SUM(C20:Q20)</f>
        <v>0</v>
      </c>
    </row>
    <row r="21" spans="1:18" ht="12.75">
      <c r="A21" s="356">
        <v>3.1</v>
      </c>
      <c r="B21" s="363" t="s">
        <v>24</v>
      </c>
      <c r="C21" s="412"/>
      <c r="D21" s="413"/>
      <c r="E21" s="413"/>
      <c r="F21" s="413"/>
      <c r="G21" s="396"/>
      <c r="H21" s="396"/>
      <c r="I21" s="414">
        <f>IF(OR(AND(F18&gt;0,I18&gt;0),AND(F18&lt;0,I18&lt;0)),0,IF(ABS(F18)&lt;ABS(I18),ABS(F18),ABS(I18)))</f>
        <v>0</v>
      </c>
      <c r="J21" s="413"/>
      <c r="K21" s="413"/>
      <c r="L21" s="413"/>
      <c r="M21" s="413"/>
      <c r="N21" s="413"/>
      <c r="O21" s="413"/>
      <c r="P21" s="413"/>
      <c r="Q21" s="414">
        <f>IF(OR(AND(Q18&gt;0,I18&gt;0),AND(Q18&lt;0,I18&lt;0)),0,IF(ABS(I18)&lt;ABS(Q18),ABS(I18),ABS(Q18)))</f>
        <v>0</v>
      </c>
      <c r="R21" s="362"/>
    </row>
    <row r="22" spans="1:18" ht="12.75">
      <c r="A22" s="364">
        <v>3.2</v>
      </c>
      <c r="B22" s="380" t="s">
        <v>28</v>
      </c>
      <c r="C22" s="412"/>
      <c r="D22" s="413"/>
      <c r="E22" s="413"/>
      <c r="F22" s="413"/>
      <c r="G22" s="413"/>
      <c r="H22" s="413"/>
      <c r="I22" s="415">
        <f>IF(ABS(F18)&gt;ABS(I18),(F18)+(I18),(I18)+(F18))</f>
        <v>0</v>
      </c>
      <c r="J22" s="413"/>
      <c r="K22" s="413"/>
      <c r="L22" s="413"/>
      <c r="M22" s="413"/>
      <c r="N22" s="413"/>
      <c r="O22" s="413"/>
      <c r="P22" s="413"/>
      <c r="Q22" s="415">
        <f>IF(ABS(I18)&gt;ABS(Q18),(I18)+(Q18),(Q18)+(I18))</f>
        <v>0</v>
      </c>
      <c r="R22" s="362"/>
    </row>
    <row r="23" spans="1:18" ht="12.75">
      <c r="A23" s="416" t="s">
        <v>29</v>
      </c>
      <c r="B23" s="385" t="s">
        <v>22</v>
      </c>
      <c r="C23" s="417"/>
      <c r="D23" s="418"/>
      <c r="E23" s="418"/>
      <c r="F23" s="418"/>
      <c r="G23" s="418"/>
      <c r="H23" s="418"/>
      <c r="I23" s="419">
        <v>0.4</v>
      </c>
      <c r="J23" s="418"/>
      <c r="K23" s="418"/>
      <c r="L23" s="418"/>
      <c r="M23" s="418"/>
      <c r="N23" s="418"/>
      <c r="O23" s="418"/>
      <c r="P23" s="418"/>
      <c r="Q23" s="419">
        <v>0.4</v>
      </c>
      <c r="R23" s="362"/>
    </row>
    <row r="24" spans="1:18" ht="13.5" thickBot="1">
      <c r="A24" s="364">
        <v>3.3</v>
      </c>
      <c r="B24" s="390" t="s">
        <v>30</v>
      </c>
      <c r="C24" s="407"/>
      <c r="D24" s="408"/>
      <c r="E24" s="408"/>
      <c r="F24" s="408"/>
      <c r="G24" s="408"/>
      <c r="H24" s="408"/>
      <c r="I24" s="420">
        <f>I23*I21</f>
        <v>0</v>
      </c>
      <c r="J24" s="408"/>
      <c r="K24" s="408"/>
      <c r="L24" s="408"/>
      <c r="M24" s="408"/>
      <c r="N24" s="408"/>
      <c r="O24" s="408"/>
      <c r="P24" s="408"/>
      <c r="Q24" s="420">
        <f>Q23*Q21</f>
        <v>0</v>
      </c>
      <c r="R24" s="394">
        <f>SUM(C24:Q24)</f>
        <v>0</v>
      </c>
    </row>
    <row r="25" spans="1:18" ht="12.75">
      <c r="A25" s="356">
        <v>4.1</v>
      </c>
      <c r="B25" s="363" t="s">
        <v>24</v>
      </c>
      <c r="C25" s="412"/>
      <c r="D25" s="413"/>
      <c r="E25" s="413"/>
      <c r="F25" s="413"/>
      <c r="G25" s="413"/>
      <c r="H25" s="413"/>
      <c r="I25" s="413"/>
      <c r="J25" s="413"/>
      <c r="K25" s="413"/>
      <c r="L25" s="413"/>
      <c r="M25" s="413"/>
      <c r="N25" s="413"/>
      <c r="O25" s="413"/>
      <c r="P25" s="397"/>
      <c r="Q25" s="421">
        <f>IF(OR(AND(F18&lt;0,Q18&lt;0),AND(F18&gt;0,Q18&gt;0)),0,IF(ABS(Q18)&lt;ABS(F18),ABS(Q18),ABS(F18)))</f>
        <v>0</v>
      </c>
      <c r="R25" s="362"/>
    </row>
    <row r="26" spans="1:18" ht="12.75">
      <c r="A26" s="364">
        <v>4.2</v>
      </c>
      <c r="B26" s="380" t="s">
        <v>25</v>
      </c>
      <c r="C26" s="412"/>
      <c r="D26" s="413"/>
      <c r="E26" s="413"/>
      <c r="F26" s="413"/>
      <c r="G26" s="413"/>
      <c r="H26" s="413"/>
      <c r="I26" s="413"/>
      <c r="J26" s="413"/>
      <c r="K26" s="413"/>
      <c r="L26" s="413"/>
      <c r="M26" s="413"/>
      <c r="N26" s="413"/>
      <c r="O26" s="413"/>
      <c r="P26" s="360"/>
      <c r="Q26" s="422">
        <f>IF(ABS(Q22)&gt;ABS(F18),(Q22)+(F18),(F18)+(Q22))</f>
        <v>0</v>
      </c>
      <c r="R26" s="362"/>
    </row>
    <row r="27" spans="1:18" ht="12.75">
      <c r="A27" s="416" t="s">
        <v>31</v>
      </c>
      <c r="B27" s="385" t="s">
        <v>22</v>
      </c>
      <c r="C27" s="417"/>
      <c r="D27" s="418"/>
      <c r="E27" s="418"/>
      <c r="F27" s="418"/>
      <c r="G27" s="418"/>
      <c r="H27" s="418"/>
      <c r="I27" s="418"/>
      <c r="J27" s="418"/>
      <c r="K27" s="418"/>
      <c r="L27" s="418"/>
      <c r="M27" s="418"/>
      <c r="N27" s="418"/>
      <c r="O27" s="418"/>
      <c r="P27" s="423"/>
      <c r="Q27" s="424">
        <v>1</v>
      </c>
      <c r="R27" s="362"/>
    </row>
    <row r="28" spans="1:18" ht="13.5" thickBot="1">
      <c r="A28" s="389">
        <v>4.3</v>
      </c>
      <c r="B28" s="390" t="s">
        <v>32</v>
      </c>
      <c r="C28" s="407"/>
      <c r="D28" s="408"/>
      <c r="E28" s="408"/>
      <c r="F28" s="408"/>
      <c r="G28" s="408"/>
      <c r="H28" s="408"/>
      <c r="I28" s="408"/>
      <c r="J28" s="408"/>
      <c r="K28" s="408"/>
      <c r="L28" s="408"/>
      <c r="M28" s="408"/>
      <c r="N28" s="408"/>
      <c r="O28" s="408"/>
      <c r="P28" s="409"/>
      <c r="Q28" s="411">
        <f>Q27*Q25</f>
        <v>0</v>
      </c>
      <c r="R28" s="394">
        <f>Q28</f>
        <v>0</v>
      </c>
    </row>
    <row r="29" spans="1:18" ht="13.5" thickBot="1">
      <c r="A29" s="364">
        <v>5.1</v>
      </c>
      <c r="B29" s="425" t="s">
        <v>371</v>
      </c>
      <c r="C29" s="426"/>
      <c r="D29" s="427"/>
      <c r="E29" s="428"/>
      <c r="F29" s="429"/>
      <c r="G29" s="429"/>
      <c r="H29" s="429"/>
      <c r="I29" s="429"/>
      <c r="J29" s="429"/>
      <c r="K29" s="429"/>
      <c r="L29" s="429"/>
      <c r="M29" s="429"/>
      <c r="N29" s="429"/>
      <c r="O29" s="429"/>
      <c r="P29" s="429"/>
      <c r="Q29" s="430"/>
      <c r="R29" s="431">
        <f>ABS(Q26)</f>
        <v>0</v>
      </c>
    </row>
    <row r="30" spans="1:18" ht="13.5" customHeight="1" thickBot="1">
      <c r="A30" s="432">
        <v>6</v>
      </c>
      <c r="B30" s="433" t="s">
        <v>33</v>
      </c>
      <c r="C30" s="434"/>
      <c r="D30" s="435"/>
      <c r="E30" s="436"/>
      <c r="F30" s="437"/>
      <c r="G30" s="437"/>
      <c r="H30" s="437"/>
      <c r="I30" s="437"/>
      <c r="J30" s="437"/>
      <c r="K30" s="437"/>
      <c r="L30" s="437"/>
      <c r="M30" s="437"/>
      <c r="N30" s="437"/>
      <c r="O30" s="437"/>
      <c r="P30" s="437"/>
      <c r="Q30" s="438"/>
      <c r="R30" s="439">
        <f>R16+R20+R24+R28+R29</f>
        <v>0</v>
      </c>
    </row>
    <row r="31" spans="1:18" ht="13.5" thickBot="1">
      <c r="A31" s="440">
        <v>7</v>
      </c>
      <c r="B31" s="441" t="s">
        <v>358</v>
      </c>
      <c r="C31" s="442"/>
      <c r="D31" s="442"/>
      <c r="E31" s="442"/>
      <c r="F31" s="441"/>
      <c r="G31" s="442"/>
      <c r="H31" s="429"/>
      <c r="I31" s="429"/>
      <c r="J31" s="429"/>
      <c r="K31" s="429"/>
      <c r="L31" s="429"/>
      <c r="M31" s="429"/>
      <c r="N31" s="429"/>
      <c r="O31" s="429"/>
      <c r="P31" s="429"/>
      <c r="Q31" s="443"/>
      <c r="R31" s="444">
        <f>R30*100/8</f>
        <v>0</v>
      </c>
    </row>
    <row r="32" spans="1:18" ht="12.75">
      <c r="A32" s="445" t="s">
        <v>34</v>
      </c>
      <c r="B32" s="446"/>
      <c r="C32" s="445"/>
      <c r="D32" s="445"/>
      <c r="E32" s="445"/>
      <c r="F32" s="445"/>
      <c r="G32" s="445"/>
      <c r="H32" s="445"/>
      <c r="I32" s="445"/>
      <c r="J32" s="445"/>
      <c r="K32" s="445"/>
      <c r="L32" s="445"/>
      <c r="M32" s="445"/>
      <c r="N32" s="445"/>
      <c r="O32" s="445"/>
      <c r="P32" s="445"/>
      <c r="Q32" s="445"/>
      <c r="R32" s="445"/>
    </row>
    <row r="33" spans="1:15" ht="12.75">
      <c r="A33" s="445"/>
      <c r="B33" s="447" t="s">
        <v>430</v>
      </c>
      <c r="D33" s="445"/>
      <c r="E33" s="445"/>
      <c r="F33" s="445"/>
      <c r="G33" s="445"/>
      <c r="H33" s="445"/>
      <c r="I33" s="448"/>
      <c r="J33" s="448"/>
      <c r="M33" s="448"/>
      <c r="N33" s="448"/>
      <c r="O33" s="448"/>
    </row>
    <row r="34" spans="1:15" ht="12.75">
      <c r="A34" s="445"/>
      <c r="B34" s="447"/>
      <c r="D34" s="445"/>
      <c r="E34" s="445"/>
      <c r="F34" s="445"/>
      <c r="G34" s="445"/>
      <c r="H34" s="445"/>
      <c r="I34" s="448"/>
      <c r="J34" s="448"/>
      <c r="M34" s="448"/>
      <c r="N34" s="448"/>
      <c r="O34" s="448"/>
    </row>
    <row r="35" spans="1:15" ht="12.75">
      <c r="A35" s="445"/>
      <c r="B35" s="447"/>
      <c r="D35" s="445"/>
      <c r="E35" s="445"/>
      <c r="F35" s="445"/>
      <c r="G35" s="445"/>
      <c r="H35" s="445"/>
      <c r="I35" s="448"/>
      <c r="J35" s="448"/>
      <c r="M35" s="448"/>
      <c r="N35" s="448"/>
      <c r="O35" s="448"/>
    </row>
    <row r="36" spans="1:15" ht="12.75">
      <c r="A36" s="445"/>
      <c r="B36" s="447"/>
      <c r="D36" s="445"/>
      <c r="E36" s="445"/>
      <c r="F36" s="445"/>
      <c r="G36" s="445"/>
      <c r="H36" s="445"/>
      <c r="I36" s="448"/>
      <c r="J36" s="448"/>
      <c r="L36" s="448"/>
      <c r="M36" s="448"/>
      <c r="N36" s="448"/>
      <c r="O36" s="448"/>
    </row>
    <row r="37" spans="1:15" ht="12.75">
      <c r="A37" s="445"/>
      <c r="B37" s="447"/>
      <c r="D37" s="445"/>
      <c r="E37" s="445"/>
      <c r="F37" s="445"/>
      <c r="G37" s="445"/>
      <c r="H37" s="445"/>
      <c r="I37" s="448"/>
      <c r="J37" s="448"/>
      <c r="K37" s="448"/>
      <c r="L37" s="448"/>
      <c r="M37" s="448"/>
      <c r="N37" s="448"/>
      <c r="O37" s="448"/>
    </row>
    <row r="38" spans="1:15" ht="12.75">
      <c r="A38" s="445"/>
      <c r="B38" s="447"/>
      <c r="D38" s="445"/>
      <c r="E38" s="445"/>
      <c r="F38" s="445"/>
      <c r="G38" s="445"/>
      <c r="H38" s="445"/>
      <c r="I38" s="448"/>
      <c r="J38" s="448"/>
      <c r="K38" s="448"/>
      <c r="L38" s="448"/>
      <c r="M38" s="448"/>
      <c r="N38" s="448"/>
      <c r="O38" s="448"/>
    </row>
    <row r="39" spans="2:15" ht="12.75">
      <c r="B39" s="447"/>
      <c r="D39" s="445"/>
      <c r="E39" s="445"/>
      <c r="F39" s="445"/>
      <c r="G39" s="445"/>
      <c r="H39" s="445"/>
      <c r="I39" s="448"/>
      <c r="J39" s="448"/>
      <c r="K39" s="448"/>
      <c r="L39" s="448"/>
      <c r="M39" s="448"/>
      <c r="N39" s="448"/>
      <c r="O39" s="448"/>
    </row>
    <row r="40" spans="2:15" ht="12.75">
      <c r="B40" s="447"/>
      <c r="D40" s="445"/>
      <c r="E40" s="445"/>
      <c r="F40" s="445"/>
      <c r="G40" s="445"/>
      <c r="H40" s="445"/>
      <c r="I40" s="448"/>
      <c r="J40" s="448"/>
      <c r="K40" s="448"/>
      <c r="L40" s="448"/>
      <c r="M40" s="448"/>
      <c r="N40" s="448"/>
      <c r="O40" s="448"/>
    </row>
    <row r="41" spans="2:15" ht="12.75">
      <c r="B41" s="447"/>
      <c r="C41" s="448"/>
      <c r="D41" s="448"/>
      <c r="E41" s="448"/>
      <c r="F41" s="448"/>
      <c r="G41" s="448"/>
      <c r="H41" s="448"/>
      <c r="I41" s="448"/>
      <c r="J41" s="448"/>
      <c r="K41" s="448"/>
      <c r="L41" s="448"/>
      <c r="M41" s="448"/>
      <c r="N41" s="448"/>
      <c r="O41" s="448"/>
    </row>
    <row r="42" ht="12.75">
      <c r="B42" s="445"/>
    </row>
    <row r="43" ht="12.75">
      <c r="B43" s="445"/>
    </row>
  </sheetData>
  <sheetProtection password="FE99" sheet="1" objects="1" selectLockedCells="1"/>
  <mergeCells count="3">
    <mergeCell ref="C5:F5"/>
    <mergeCell ref="G5:I5"/>
    <mergeCell ref="J5:Q5"/>
  </mergeCells>
  <printOptions/>
  <pageMargins left="0.75" right="0.75" top="1" bottom="1" header="0.5" footer="0.5"/>
  <pageSetup fitToHeight="1" fitToWidth="1" horizontalDpi="600" verticalDpi="600" orientation="landscape" paperSize="5" scale="90" r:id="rId1"/>
  <headerFooter alignWithMargins="0">
    <oddFooter>&amp;L&amp;"Times New Roman,Regular"&amp;11&amp;D&amp;C&amp;"Times New Roman,Regular"&amp;11&amp;P of &amp;N&amp;R&amp;"Times New Roman,Regular"&amp;11CB102 - MRA3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K8" sqref="K8"/>
    </sheetView>
  </sheetViews>
  <sheetFormatPr defaultColWidth="7.10546875" defaultRowHeight="15"/>
  <cols>
    <col min="1" max="1" width="2.5546875" style="338" customWidth="1"/>
    <col min="2" max="2" width="19.6640625" style="338" customWidth="1"/>
    <col min="3" max="3" width="8.21484375" style="338" customWidth="1"/>
    <col min="4" max="4" width="8.10546875" style="338" customWidth="1"/>
    <col min="5" max="5" width="8.21484375" style="338" customWidth="1"/>
    <col min="6" max="7" width="7.99609375" style="338" customWidth="1"/>
    <col min="8" max="8" width="7.77734375" style="338" customWidth="1"/>
    <col min="9" max="9" width="7.5546875" style="338" customWidth="1"/>
    <col min="10" max="10" width="7.77734375" style="338" customWidth="1"/>
    <col min="11" max="11" width="7.5546875" style="338" customWidth="1"/>
    <col min="12" max="12" width="7.6640625" style="338" customWidth="1"/>
    <col min="13" max="13" width="7.88671875" style="338" customWidth="1"/>
    <col min="14" max="14" width="7.3359375" style="338" customWidth="1"/>
    <col min="15" max="15" width="7.77734375" style="338" customWidth="1"/>
    <col min="16" max="16" width="6.88671875" style="338" customWidth="1"/>
    <col min="17" max="17" width="7.5546875" style="338" customWidth="1"/>
    <col min="18" max="18" width="8.5546875" style="338" customWidth="1"/>
    <col min="19" max="16384" width="7.10546875" style="338" customWidth="1"/>
  </cols>
  <sheetData>
    <row r="1" spans="1:8" s="335" customFormat="1" ht="15">
      <c r="A1" s="331" t="s">
        <v>38</v>
      </c>
      <c r="B1" s="332"/>
      <c r="C1" s="594">
        <f>'IRR-SPEC'!C1</f>
        <v>0</v>
      </c>
      <c r="D1" s="333"/>
      <c r="E1" s="333"/>
      <c r="F1" s="334" t="s">
        <v>436</v>
      </c>
      <c r="G1" s="607">
        <f>'IRR-SPEC'!F1</f>
        <v>0</v>
      </c>
      <c r="H1" s="332"/>
    </row>
    <row r="2" spans="1:14" ht="12.75">
      <c r="A2" s="336"/>
      <c r="B2" s="337"/>
      <c r="C2" s="337"/>
      <c r="D2" s="337"/>
      <c r="E2" s="337"/>
      <c r="F2" s="337"/>
      <c r="H2" s="337"/>
      <c r="I2" s="337"/>
      <c r="J2" s="337"/>
      <c r="K2" s="337"/>
      <c r="L2" s="339"/>
      <c r="M2" s="337"/>
      <c r="N2" s="337"/>
    </row>
    <row r="3" spans="1:18" ht="12.75">
      <c r="A3" s="340" t="s">
        <v>425</v>
      </c>
      <c r="B3" s="340"/>
      <c r="R3" s="341" t="s">
        <v>393</v>
      </c>
    </row>
    <row r="4" spans="1:18" ht="13.5" thickBot="1">
      <c r="A4" s="340"/>
      <c r="B4" s="340"/>
      <c r="R4" s="341"/>
    </row>
    <row r="5" spans="1:18" ht="12.75">
      <c r="A5" s="342"/>
      <c r="B5" s="343" t="s">
        <v>11</v>
      </c>
      <c r="C5" s="747" t="s">
        <v>12</v>
      </c>
      <c r="D5" s="747"/>
      <c r="E5" s="747"/>
      <c r="F5" s="748"/>
      <c r="G5" s="749" t="s">
        <v>13</v>
      </c>
      <c r="H5" s="747"/>
      <c r="I5" s="748"/>
      <c r="J5" s="750" t="s">
        <v>14</v>
      </c>
      <c r="K5" s="750"/>
      <c r="L5" s="750"/>
      <c r="M5" s="750"/>
      <c r="N5" s="750"/>
      <c r="O5" s="750"/>
      <c r="P5" s="750"/>
      <c r="Q5" s="751"/>
      <c r="R5" s="344"/>
    </row>
    <row r="6" spans="1:18" ht="12.75">
      <c r="A6" s="345"/>
      <c r="B6" s="346"/>
      <c r="C6" s="347" t="s">
        <v>15</v>
      </c>
      <c r="D6" s="348" t="s">
        <v>394</v>
      </c>
      <c r="E6" s="347" t="s">
        <v>395</v>
      </c>
      <c r="F6" s="349" t="s">
        <v>396</v>
      </c>
      <c r="G6" s="350" t="s">
        <v>397</v>
      </c>
      <c r="H6" s="351" t="s">
        <v>398</v>
      </c>
      <c r="I6" s="352" t="s">
        <v>399</v>
      </c>
      <c r="J6" s="350" t="s">
        <v>400</v>
      </c>
      <c r="K6" s="351" t="s">
        <v>401</v>
      </c>
      <c r="L6" s="351" t="s">
        <v>402</v>
      </c>
      <c r="M6" s="351" t="s">
        <v>403</v>
      </c>
      <c r="N6" s="351" t="s">
        <v>404</v>
      </c>
      <c r="O6" s="351" t="s">
        <v>405</v>
      </c>
      <c r="P6" s="353" t="s">
        <v>406</v>
      </c>
      <c r="Q6" s="354" t="s">
        <v>407</v>
      </c>
      <c r="R6" s="355" t="s">
        <v>16</v>
      </c>
    </row>
    <row r="7" spans="1:18" ht="12.75">
      <c r="A7" s="356"/>
      <c r="B7" s="357" t="s">
        <v>17</v>
      </c>
      <c r="C7" s="358"/>
      <c r="D7" s="358"/>
      <c r="E7" s="358"/>
      <c r="F7" s="359"/>
      <c r="G7" s="360"/>
      <c r="H7" s="358"/>
      <c r="I7" s="359"/>
      <c r="J7" s="358"/>
      <c r="K7" s="358"/>
      <c r="L7" s="358"/>
      <c r="M7" s="358"/>
      <c r="N7" s="358"/>
      <c r="O7" s="358"/>
      <c r="P7" s="358"/>
      <c r="Q7" s="361"/>
      <c r="R7" s="362"/>
    </row>
    <row r="8" spans="1:18" ht="12.75">
      <c r="A8" s="356">
        <v>1.1</v>
      </c>
      <c r="B8" s="363" t="s">
        <v>441</v>
      </c>
      <c r="C8" s="600"/>
      <c r="D8" s="600"/>
      <c r="E8" s="600"/>
      <c r="F8" s="601"/>
      <c r="G8" s="602"/>
      <c r="H8" s="600"/>
      <c r="I8" s="601"/>
      <c r="J8" s="602"/>
      <c r="K8" s="600"/>
      <c r="L8" s="600"/>
      <c r="M8" s="600"/>
      <c r="N8" s="600"/>
      <c r="O8" s="600"/>
      <c r="P8" s="600"/>
      <c r="Q8" s="601"/>
      <c r="R8" s="362"/>
    </row>
    <row r="9" spans="1:18" ht="12.75">
      <c r="A9" s="364">
        <v>1.2</v>
      </c>
      <c r="B9" s="363" t="s">
        <v>442</v>
      </c>
      <c r="C9" s="603"/>
      <c r="D9" s="603"/>
      <c r="E9" s="603"/>
      <c r="F9" s="604"/>
      <c r="G9" s="605"/>
      <c r="H9" s="603"/>
      <c r="I9" s="604"/>
      <c r="J9" s="605"/>
      <c r="K9" s="603"/>
      <c r="L9" s="603"/>
      <c r="M9" s="603"/>
      <c r="N9" s="603"/>
      <c r="O9" s="603"/>
      <c r="P9" s="603"/>
      <c r="Q9" s="604"/>
      <c r="R9" s="362"/>
    </row>
    <row r="10" spans="1:18" ht="12.75">
      <c r="A10" s="365" t="s">
        <v>18</v>
      </c>
      <c r="B10" s="366" t="s">
        <v>418</v>
      </c>
      <c r="C10" s="367">
        <v>0.01</v>
      </c>
      <c r="D10" s="367">
        <v>0.01</v>
      </c>
      <c r="E10" s="367">
        <v>0.01</v>
      </c>
      <c r="F10" s="368">
        <v>0.01</v>
      </c>
      <c r="G10" s="369">
        <v>0.009</v>
      </c>
      <c r="H10" s="367">
        <v>0.008</v>
      </c>
      <c r="I10" s="368">
        <v>0.0075</v>
      </c>
      <c r="J10" s="369">
        <v>0.0075</v>
      </c>
      <c r="K10" s="367">
        <v>0.007</v>
      </c>
      <c r="L10" s="367">
        <v>0.0065</v>
      </c>
      <c r="M10" s="367">
        <v>0.006</v>
      </c>
      <c r="N10" s="367">
        <v>0.006</v>
      </c>
      <c r="O10" s="367">
        <v>0.006</v>
      </c>
      <c r="P10" s="367">
        <v>0.006</v>
      </c>
      <c r="Q10" s="368">
        <v>0.006</v>
      </c>
      <c r="R10" s="362"/>
    </row>
    <row r="11" spans="1:18" ht="12.75">
      <c r="A11" s="370">
        <v>1.3</v>
      </c>
      <c r="B11" s="371" t="s">
        <v>443</v>
      </c>
      <c r="C11" s="372">
        <f aca="true" t="shared" si="0" ref="C11:Q11">C10*C8</f>
        <v>0</v>
      </c>
      <c r="D11" s="372">
        <f t="shared" si="0"/>
        <v>0</v>
      </c>
      <c r="E11" s="372">
        <f t="shared" si="0"/>
        <v>0</v>
      </c>
      <c r="F11" s="373">
        <f t="shared" si="0"/>
        <v>0</v>
      </c>
      <c r="G11" s="374">
        <f t="shared" si="0"/>
        <v>0</v>
      </c>
      <c r="H11" s="372">
        <f t="shared" si="0"/>
        <v>0</v>
      </c>
      <c r="I11" s="373">
        <f t="shared" si="0"/>
        <v>0</v>
      </c>
      <c r="J11" s="374">
        <f t="shared" si="0"/>
        <v>0</v>
      </c>
      <c r="K11" s="372">
        <f t="shared" si="0"/>
        <v>0</v>
      </c>
      <c r="L11" s="372">
        <f t="shared" si="0"/>
        <v>0</v>
      </c>
      <c r="M11" s="372">
        <f t="shared" si="0"/>
        <v>0</v>
      </c>
      <c r="N11" s="372">
        <f t="shared" si="0"/>
        <v>0</v>
      </c>
      <c r="O11" s="372">
        <f t="shared" si="0"/>
        <v>0</v>
      </c>
      <c r="P11" s="372">
        <f t="shared" si="0"/>
        <v>0</v>
      </c>
      <c r="Q11" s="373">
        <f t="shared" si="0"/>
        <v>0</v>
      </c>
      <c r="R11" s="362"/>
    </row>
    <row r="12" spans="1:18" ht="13.5" thickBot="1">
      <c r="A12" s="375">
        <v>1.4</v>
      </c>
      <c r="B12" s="376" t="s">
        <v>444</v>
      </c>
      <c r="C12" s="376">
        <f aca="true" t="shared" si="1" ref="C12:Q12">-C10*C9</f>
        <v>0</v>
      </c>
      <c r="D12" s="376">
        <f t="shared" si="1"/>
        <v>0</v>
      </c>
      <c r="E12" s="376">
        <f t="shared" si="1"/>
        <v>0</v>
      </c>
      <c r="F12" s="376">
        <f t="shared" si="1"/>
        <v>0</v>
      </c>
      <c r="G12" s="376">
        <f t="shared" si="1"/>
        <v>0</v>
      </c>
      <c r="H12" s="376">
        <f t="shared" si="1"/>
        <v>0</v>
      </c>
      <c r="I12" s="376">
        <f t="shared" si="1"/>
        <v>0</v>
      </c>
      <c r="J12" s="376">
        <f t="shared" si="1"/>
        <v>0</v>
      </c>
      <c r="K12" s="376">
        <f t="shared" si="1"/>
        <v>0</v>
      </c>
      <c r="L12" s="376">
        <f t="shared" si="1"/>
        <v>0</v>
      </c>
      <c r="M12" s="376">
        <f t="shared" si="1"/>
        <v>0</v>
      </c>
      <c r="N12" s="376">
        <f t="shared" si="1"/>
        <v>0</v>
      </c>
      <c r="O12" s="376">
        <f t="shared" si="1"/>
        <v>0</v>
      </c>
      <c r="P12" s="376">
        <f t="shared" si="1"/>
        <v>0</v>
      </c>
      <c r="Q12" s="376">
        <f t="shared" si="1"/>
        <v>0</v>
      </c>
      <c r="R12" s="362"/>
    </row>
    <row r="13" spans="1:18" ht="12.75">
      <c r="A13" s="356">
        <v>1.5</v>
      </c>
      <c r="B13" s="363" t="s">
        <v>19</v>
      </c>
      <c r="C13" s="377">
        <f aca="true" t="shared" si="2" ref="C13:Q13">IF(ABS(C11)&gt;ABS(C12),ABS(C12),ABS(C11))</f>
        <v>0</v>
      </c>
      <c r="D13" s="377">
        <f t="shared" si="2"/>
        <v>0</v>
      </c>
      <c r="E13" s="377">
        <f t="shared" si="2"/>
        <v>0</v>
      </c>
      <c r="F13" s="378">
        <f t="shared" si="2"/>
        <v>0</v>
      </c>
      <c r="G13" s="379">
        <f t="shared" si="2"/>
        <v>0</v>
      </c>
      <c r="H13" s="377">
        <f t="shared" si="2"/>
        <v>0</v>
      </c>
      <c r="I13" s="378">
        <f t="shared" si="2"/>
        <v>0</v>
      </c>
      <c r="J13" s="379">
        <f t="shared" si="2"/>
        <v>0</v>
      </c>
      <c r="K13" s="377">
        <f t="shared" si="2"/>
        <v>0</v>
      </c>
      <c r="L13" s="377">
        <f t="shared" si="2"/>
        <v>0</v>
      </c>
      <c r="M13" s="377">
        <f t="shared" si="2"/>
        <v>0</v>
      </c>
      <c r="N13" s="377">
        <f t="shared" si="2"/>
        <v>0</v>
      </c>
      <c r="O13" s="377">
        <f t="shared" si="2"/>
        <v>0</v>
      </c>
      <c r="P13" s="377">
        <f t="shared" si="2"/>
        <v>0</v>
      </c>
      <c r="Q13" s="378">
        <f t="shared" si="2"/>
        <v>0</v>
      </c>
      <c r="R13" s="362"/>
    </row>
    <row r="14" spans="1:18" ht="12.75">
      <c r="A14" s="364">
        <v>1.6</v>
      </c>
      <c r="B14" s="380" t="s">
        <v>20</v>
      </c>
      <c r="C14" s="381">
        <f aca="true" t="shared" si="3" ref="C14:Q14">IF(ABS(C11)&gt;ABS(C12),C11+C12,C12+C11)</f>
        <v>0</v>
      </c>
      <c r="D14" s="381">
        <f t="shared" si="3"/>
        <v>0</v>
      </c>
      <c r="E14" s="381">
        <f t="shared" si="3"/>
        <v>0</v>
      </c>
      <c r="F14" s="382">
        <f t="shared" si="3"/>
        <v>0</v>
      </c>
      <c r="G14" s="383">
        <f t="shared" si="3"/>
        <v>0</v>
      </c>
      <c r="H14" s="381">
        <f t="shared" si="3"/>
        <v>0</v>
      </c>
      <c r="I14" s="382">
        <f t="shared" si="3"/>
        <v>0</v>
      </c>
      <c r="J14" s="383">
        <f t="shared" si="3"/>
        <v>0</v>
      </c>
      <c r="K14" s="381">
        <f t="shared" si="3"/>
        <v>0</v>
      </c>
      <c r="L14" s="381">
        <f t="shared" si="3"/>
        <v>0</v>
      </c>
      <c r="M14" s="381">
        <f t="shared" si="3"/>
        <v>0</v>
      </c>
      <c r="N14" s="381">
        <f t="shared" si="3"/>
        <v>0</v>
      </c>
      <c r="O14" s="381">
        <f t="shared" si="3"/>
        <v>0</v>
      </c>
      <c r="P14" s="381">
        <f t="shared" si="3"/>
        <v>0</v>
      </c>
      <c r="Q14" s="382">
        <f t="shared" si="3"/>
        <v>0</v>
      </c>
      <c r="R14" s="362"/>
    </row>
    <row r="15" spans="1:18" ht="12.75">
      <c r="A15" s="384" t="s">
        <v>21</v>
      </c>
      <c r="B15" s="385" t="s">
        <v>22</v>
      </c>
      <c r="C15" s="386">
        <v>0.05</v>
      </c>
      <c r="D15" s="386">
        <v>0.05</v>
      </c>
      <c r="E15" s="386">
        <v>0.05</v>
      </c>
      <c r="F15" s="387">
        <v>0.05</v>
      </c>
      <c r="G15" s="388">
        <v>0.05</v>
      </c>
      <c r="H15" s="386">
        <v>0.05</v>
      </c>
      <c r="I15" s="387">
        <v>0.05</v>
      </c>
      <c r="J15" s="388">
        <v>0.05</v>
      </c>
      <c r="K15" s="386">
        <v>0.05</v>
      </c>
      <c r="L15" s="386">
        <v>0.05</v>
      </c>
      <c r="M15" s="386">
        <v>0.05</v>
      </c>
      <c r="N15" s="386">
        <v>0.05</v>
      </c>
      <c r="O15" s="386">
        <v>0.05</v>
      </c>
      <c r="P15" s="386">
        <v>0.05</v>
      </c>
      <c r="Q15" s="386">
        <v>0.05</v>
      </c>
      <c r="R15" s="362"/>
    </row>
    <row r="16" spans="1:18" ht="13.5" thickBot="1">
      <c r="A16" s="389">
        <v>1.7</v>
      </c>
      <c r="B16" s="390" t="s">
        <v>23</v>
      </c>
      <c r="C16" s="391">
        <f aca="true" t="shared" si="4" ref="C16:J16">C15*C13</f>
        <v>0</v>
      </c>
      <c r="D16" s="391">
        <f t="shared" si="4"/>
        <v>0</v>
      </c>
      <c r="E16" s="391">
        <f t="shared" si="4"/>
        <v>0</v>
      </c>
      <c r="F16" s="392">
        <f t="shared" si="4"/>
        <v>0</v>
      </c>
      <c r="G16" s="393">
        <f t="shared" si="4"/>
        <v>0</v>
      </c>
      <c r="H16" s="391">
        <f t="shared" si="4"/>
        <v>0</v>
      </c>
      <c r="I16" s="392">
        <f t="shared" si="4"/>
        <v>0</v>
      </c>
      <c r="J16" s="393">
        <f t="shared" si="4"/>
        <v>0</v>
      </c>
      <c r="K16" s="391">
        <f aca="true" t="shared" si="5" ref="K16:P16">K15*K13</f>
        <v>0</v>
      </c>
      <c r="L16" s="391">
        <f t="shared" si="5"/>
        <v>0</v>
      </c>
      <c r="M16" s="391">
        <f t="shared" si="5"/>
        <v>0</v>
      </c>
      <c r="N16" s="391">
        <f t="shared" si="5"/>
        <v>0</v>
      </c>
      <c r="O16" s="391">
        <f t="shared" si="5"/>
        <v>0</v>
      </c>
      <c r="P16" s="391">
        <f t="shared" si="5"/>
        <v>0</v>
      </c>
      <c r="Q16" s="392">
        <f>Q15*Q13</f>
        <v>0</v>
      </c>
      <c r="R16" s="394">
        <f>SUM(C16:Q16)</f>
        <v>0</v>
      </c>
    </row>
    <row r="17" spans="1:18" ht="12.75">
      <c r="A17" s="356">
        <v>2.1</v>
      </c>
      <c r="B17" s="363" t="s">
        <v>24</v>
      </c>
      <c r="C17" s="395"/>
      <c r="D17" s="396"/>
      <c r="E17" s="397"/>
      <c r="F17" s="398">
        <f>IF(ABS(SUMIF(C14:F14,"&gt;0"))&gt;ABS(SUMIF(C14:F14,"&lt;0")),ABS(SUMIF(C14:F14,"&lt;0")),ABS(SUMIF(C14:F14,"&gt;0")))</f>
        <v>0</v>
      </c>
      <c r="G17" s="395"/>
      <c r="H17" s="397"/>
      <c r="I17" s="398">
        <f>IF(ABS(SUMIF(G14:I14,"&gt;0"))&gt;ABS(SUMIF(G14:I14,"&lt;0")),ABS(SUMIF(G14:I14,"&lt;0")),ABS(SUMIF(G14:I14,"&gt;0")))</f>
        <v>0</v>
      </c>
      <c r="J17" s="395"/>
      <c r="K17" s="396"/>
      <c r="L17" s="396"/>
      <c r="M17" s="396"/>
      <c r="N17" s="396"/>
      <c r="O17" s="396"/>
      <c r="P17" s="397"/>
      <c r="Q17" s="398">
        <f>IF(ABS(SUMIF(J14:Q14,"&gt;0"))&lt;ABS(SUMIF(J14:Q14,"&lt;0")),ABS(SUMIF(J14:Q14,"&gt;0")),ABS(SUMIF(J14:Q14,"&lt;0")))</f>
        <v>0</v>
      </c>
      <c r="R17" s="399"/>
    </row>
    <row r="18" spans="1:18" ht="12.75">
      <c r="A18" s="364">
        <v>2.2</v>
      </c>
      <c r="B18" s="400" t="s">
        <v>25</v>
      </c>
      <c r="C18" s="401"/>
      <c r="D18" s="402"/>
      <c r="E18" s="403"/>
      <c r="F18" s="404">
        <f>IF(ABS(SUMIF(C14:F14,"&gt;0"))&gt;ABS(SUMIF(C14:F14,"&lt;0")),ABS(SUMIF(C14:F14,"&gt;0"))-ABS(SUMIF(C14:F14,"&lt;0")),ABS(SUMIF(C14:F14,"&lt;0"))-ABS(SUMIF(C14:F14,"&gt;0")))</f>
        <v>0</v>
      </c>
      <c r="G18" s="401"/>
      <c r="H18" s="403"/>
      <c r="I18" s="404">
        <f>IF(ABS(SUMIF(G14:I14,"&gt;0"))&gt;ABS(SUMIF(G14:I14,"&lt;0")),SUMIF(G14:I14,"&gt;0")-SUMIF(G14:I14,"&lt;0"),SUMIF(G14:I14,"&lt;0")-SUMIF(G14:I14,"&gt;0"))</f>
        <v>0</v>
      </c>
      <c r="J18" s="401"/>
      <c r="K18" s="402"/>
      <c r="L18" s="402"/>
      <c r="M18" s="402"/>
      <c r="N18" s="402"/>
      <c r="O18" s="402"/>
      <c r="P18" s="403"/>
      <c r="Q18" s="404">
        <f>IF(ABS(SUMIF(J14:Q14,"&gt;0"))&lt;ABS(SUMIF(J14:Q14,"&lt;0")),SUMIF(J14:Q14,"&lt;0")-SUMIF(J14:Q14,"&gt;0"),SUMIF(J14:Q14,"&gt;0")-SUMIF(J14:Q14,"&lt;0"))</f>
        <v>0</v>
      </c>
      <c r="R18" s="362"/>
    </row>
    <row r="19" spans="1:18" ht="13.5" customHeight="1">
      <c r="A19" s="384" t="s">
        <v>26</v>
      </c>
      <c r="B19" s="385" t="s">
        <v>22</v>
      </c>
      <c r="C19" s="401"/>
      <c r="D19" s="402"/>
      <c r="E19" s="403"/>
      <c r="F19" s="405">
        <v>0.4</v>
      </c>
      <c r="G19" s="401"/>
      <c r="H19" s="403"/>
      <c r="I19" s="405">
        <v>0.3</v>
      </c>
      <c r="J19" s="401"/>
      <c r="K19" s="402"/>
      <c r="L19" s="402"/>
      <c r="M19" s="402"/>
      <c r="N19" s="402"/>
      <c r="O19" s="402"/>
      <c r="P19" s="403"/>
      <c r="Q19" s="405">
        <v>0.3</v>
      </c>
      <c r="R19" s="406"/>
    </row>
    <row r="20" spans="1:18" ht="13.5" thickBot="1">
      <c r="A20" s="389">
        <v>2.3</v>
      </c>
      <c r="B20" s="390" t="s">
        <v>27</v>
      </c>
      <c r="C20" s="407"/>
      <c r="D20" s="408"/>
      <c r="E20" s="409"/>
      <c r="F20" s="410">
        <f>0.4*F17</f>
        <v>0</v>
      </c>
      <c r="G20" s="407"/>
      <c r="H20" s="409"/>
      <c r="I20" s="411">
        <f>0.3*I17</f>
        <v>0</v>
      </c>
      <c r="J20" s="407"/>
      <c r="K20" s="408"/>
      <c r="L20" s="408"/>
      <c r="M20" s="408"/>
      <c r="N20" s="408"/>
      <c r="O20" s="408"/>
      <c r="P20" s="409"/>
      <c r="Q20" s="411">
        <f>0.3*Q17</f>
        <v>0</v>
      </c>
      <c r="R20" s="394">
        <f>SUM(C20:Q20)</f>
        <v>0</v>
      </c>
    </row>
    <row r="21" spans="1:18" ht="12.75">
      <c r="A21" s="356">
        <v>3.1</v>
      </c>
      <c r="B21" s="363" t="s">
        <v>24</v>
      </c>
      <c r="C21" s="412"/>
      <c r="D21" s="413"/>
      <c r="E21" s="413"/>
      <c r="F21" s="413"/>
      <c r="G21" s="396"/>
      <c r="H21" s="396"/>
      <c r="I21" s="414">
        <f>IF(OR(AND(F18&gt;0,I18&gt;0),AND(F18&lt;0,I18&lt;0)),0,IF(ABS(F18)&lt;ABS(I18),ABS(F18),ABS(I18)))</f>
        <v>0</v>
      </c>
      <c r="J21" s="413"/>
      <c r="K21" s="413"/>
      <c r="L21" s="413"/>
      <c r="M21" s="413"/>
      <c r="N21" s="413"/>
      <c r="O21" s="413"/>
      <c r="P21" s="413"/>
      <c r="Q21" s="414">
        <f>IF(OR(AND(Q18&gt;0,I18&gt;0),AND(Q18&lt;0,I18&lt;0)),0,IF(ABS(I18)&lt;ABS(Q18),ABS(I18),ABS(Q18)))</f>
        <v>0</v>
      </c>
      <c r="R21" s="362"/>
    </row>
    <row r="22" spans="1:18" ht="12.75">
      <c r="A22" s="364">
        <v>3.2</v>
      </c>
      <c r="B22" s="380" t="s">
        <v>28</v>
      </c>
      <c r="C22" s="412"/>
      <c r="D22" s="413"/>
      <c r="E22" s="413"/>
      <c r="F22" s="413"/>
      <c r="G22" s="413"/>
      <c r="H22" s="413"/>
      <c r="I22" s="415">
        <f>IF(ABS(F18)&gt;ABS(I18),(F18)+(I18),(I18)+(F18))</f>
        <v>0</v>
      </c>
      <c r="J22" s="413"/>
      <c r="K22" s="413"/>
      <c r="L22" s="413"/>
      <c r="M22" s="413"/>
      <c r="N22" s="413"/>
      <c r="O22" s="413"/>
      <c r="P22" s="413"/>
      <c r="Q22" s="415">
        <f>IF(ABS(I18)&gt;ABS(Q18),(I18)+(Q18),(Q18)+(I18))</f>
        <v>0</v>
      </c>
      <c r="R22" s="362"/>
    </row>
    <row r="23" spans="1:18" ht="12.75">
      <c r="A23" s="416" t="s">
        <v>29</v>
      </c>
      <c r="B23" s="385" t="s">
        <v>22</v>
      </c>
      <c r="C23" s="417"/>
      <c r="D23" s="418"/>
      <c r="E23" s="418"/>
      <c r="F23" s="418"/>
      <c r="G23" s="418"/>
      <c r="H23" s="418"/>
      <c r="I23" s="419">
        <v>0.4</v>
      </c>
      <c r="J23" s="418"/>
      <c r="K23" s="418"/>
      <c r="L23" s="418"/>
      <c r="M23" s="418"/>
      <c r="N23" s="418"/>
      <c r="O23" s="418"/>
      <c r="P23" s="418"/>
      <c r="Q23" s="419">
        <v>0.4</v>
      </c>
      <c r="R23" s="362"/>
    </row>
    <row r="24" spans="1:18" ht="13.5" thickBot="1">
      <c r="A24" s="364">
        <v>3.3</v>
      </c>
      <c r="B24" s="390" t="s">
        <v>30</v>
      </c>
      <c r="C24" s="407"/>
      <c r="D24" s="408"/>
      <c r="E24" s="408"/>
      <c r="F24" s="408"/>
      <c r="G24" s="408"/>
      <c r="H24" s="408"/>
      <c r="I24" s="420">
        <f>I23*I21</f>
        <v>0</v>
      </c>
      <c r="J24" s="408"/>
      <c r="K24" s="408"/>
      <c r="L24" s="408"/>
      <c r="M24" s="408"/>
      <c r="N24" s="408"/>
      <c r="O24" s="408"/>
      <c r="P24" s="408"/>
      <c r="Q24" s="420">
        <f>Q23*Q21</f>
        <v>0</v>
      </c>
      <c r="R24" s="394">
        <f>SUM(C24:Q24)</f>
        <v>0</v>
      </c>
    </row>
    <row r="25" spans="1:18" ht="12.75">
      <c r="A25" s="356">
        <v>4.1</v>
      </c>
      <c r="B25" s="363" t="s">
        <v>24</v>
      </c>
      <c r="C25" s="412"/>
      <c r="D25" s="413"/>
      <c r="E25" s="413"/>
      <c r="F25" s="413"/>
      <c r="G25" s="413"/>
      <c r="H25" s="413"/>
      <c r="I25" s="413"/>
      <c r="J25" s="413"/>
      <c r="K25" s="413"/>
      <c r="L25" s="413"/>
      <c r="M25" s="413"/>
      <c r="N25" s="413"/>
      <c r="O25" s="413"/>
      <c r="P25" s="397"/>
      <c r="Q25" s="421">
        <f>IF(OR(AND(F18&lt;0,Q18&lt;0),AND(F18&gt;0,Q18&gt;0)),0,IF(ABS(Q18)&lt;ABS(F18),ABS(Q18),ABS(F18)))</f>
        <v>0</v>
      </c>
      <c r="R25" s="362"/>
    </row>
    <row r="26" spans="1:18" ht="12.75">
      <c r="A26" s="364">
        <v>4.2</v>
      </c>
      <c r="B26" s="380" t="s">
        <v>25</v>
      </c>
      <c r="C26" s="412"/>
      <c r="D26" s="413"/>
      <c r="E26" s="413"/>
      <c r="F26" s="413"/>
      <c r="G26" s="413"/>
      <c r="H26" s="413"/>
      <c r="I26" s="413"/>
      <c r="J26" s="413"/>
      <c r="K26" s="413"/>
      <c r="L26" s="413"/>
      <c r="M26" s="413"/>
      <c r="N26" s="413"/>
      <c r="O26" s="413"/>
      <c r="P26" s="360"/>
      <c r="Q26" s="422">
        <f>IF(ABS(Q22)&gt;ABS(F18),(Q22)+(F18),(F18)+(Q22))</f>
        <v>0</v>
      </c>
      <c r="R26" s="362"/>
    </row>
    <row r="27" spans="1:18" ht="12.75">
      <c r="A27" s="416" t="s">
        <v>31</v>
      </c>
      <c r="B27" s="385" t="s">
        <v>22</v>
      </c>
      <c r="C27" s="417"/>
      <c r="D27" s="418"/>
      <c r="E27" s="418"/>
      <c r="F27" s="418"/>
      <c r="G27" s="418"/>
      <c r="H27" s="418"/>
      <c r="I27" s="418"/>
      <c r="J27" s="418"/>
      <c r="K27" s="418"/>
      <c r="L27" s="418"/>
      <c r="M27" s="418"/>
      <c r="N27" s="418"/>
      <c r="O27" s="418"/>
      <c r="P27" s="423"/>
      <c r="Q27" s="424">
        <v>1</v>
      </c>
      <c r="R27" s="362"/>
    </row>
    <row r="28" spans="1:18" ht="13.5" thickBot="1">
      <c r="A28" s="389">
        <v>4.3</v>
      </c>
      <c r="B28" s="390" t="s">
        <v>32</v>
      </c>
      <c r="C28" s="407"/>
      <c r="D28" s="408"/>
      <c r="E28" s="408"/>
      <c r="F28" s="408"/>
      <c r="G28" s="408"/>
      <c r="H28" s="408"/>
      <c r="I28" s="408"/>
      <c r="J28" s="408"/>
      <c r="K28" s="408"/>
      <c r="L28" s="408"/>
      <c r="M28" s="408"/>
      <c r="N28" s="408"/>
      <c r="O28" s="408"/>
      <c r="P28" s="409"/>
      <c r="Q28" s="411">
        <f>Q27*Q25</f>
        <v>0</v>
      </c>
      <c r="R28" s="394">
        <f>Q28</f>
        <v>0</v>
      </c>
    </row>
    <row r="29" spans="1:18" ht="13.5" thickBot="1">
      <c r="A29" s="364">
        <v>5.1</v>
      </c>
      <c r="B29" s="425" t="s">
        <v>371</v>
      </c>
      <c r="C29" s="426"/>
      <c r="D29" s="427"/>
      <c r="E29" s="428"/>
      <c r="F29" s="429"/>
      <c r="G29" s="429"/>
      <c r="H29" s="429"/>
      <c r="I29" s="429"/>
      <c r="J29" s="429"/>
      <c r="K29" s="429"/>
      <c r="L29" s="429"/>
      <c r="M29" s="429"/>
      <c r="N29" s="429"/>
      <c r="O29" s="429"/>
      <c r="P29" s="429"/>
      <c r="Q29" s="430"/>
      <c r="R29" s="431">
        <f>ABS(Q26)</f>
        <v>0</v>
      </c>
    </row>
    <row r="30" spans="1:18" ht="13.5" customHeight="1" thickBot="1">
      <c r="A30" s="432">
        <v>6</v>
      </c>
      <c r="B30" s="433" t="s">
        <v>33</v>
      </c>
      <c r="C30" s="434"/>
      <c r="D30" s="435"/>
      <c r="E30" s="436"/>
      <c r="F30" s="437"/>
      <c r="G30" s="437"/>
      <c r="H30" s="437"/>
      <c r="I30" s="437"/>
      <c r="J30" s="437"/>
      <c r="K30" s="437"/>
      <c r="L30" s="437"/>
      <c r="M30" s="437"/>
      <c r="N30" s="437"/>
      <c r="O30" s="437"/>
      <c r="P30" s="437"/>
      <c r="Q30" s="438"/>
      <c r="R30" s="439">
        <f>R16+R20+R24+R28+R29</f>
        <v>0</v>
      </c>
    </row>
    <row r="31" spans="1:18" ht="13.5" thickBot="1">
      <c r="A31" s="440">
        <v>7</v>
      </c>
      <c r="B31" s="441" t="s">
        <v>358</v>
      </c>
      <c r="C31" s="442"/>
      <c r="D31" s="442"/>
      <c r="E31" s="442"/>
      <c r="F31" s="441"/>
      <c r="G31" s="442"/>
      <c r="H31" s="429"/>
      <c r="I31" s="429"/>
      <c r="J31" s="429"/>
      <c r="K31" s="429"/>
      <c r="L31" s="429"/>
      <c r="M31" s="429"/>
      <c r="N31" s="429"/>
      <c r="O31" s="429"/>
      <c r="P31" s="429"/>
      <c r="Q31" s="443"/>
      <c r="R31" s="444">
        <f>R30*100/8</f>
        <v>0</v>
      </c>
    </row>
    <row r="32" spans="1:18" ht="12.75">
      <c r="A32" s="445" t="s">
        <v>34</v>
      </c>
      <c r="B32" s="446"/>
      <c r="C32" s="445"/>
      <c r="D32" s="445"/>
      <c r="E32" s="445"/>
      <c r="F32" s="445"/>
      <c r="G32" s="445"/>
      <c r="H32" s="445"/>
      <c r="I32" s="445"/>
      <c r="J32" s="445"/>
      <c r="K32" s="445"/>
      <c r="L32" s="445"/>
      <c r="M32" s="445"/>
      <c r="N32" s="445"/>
      <c r="O32" s="445"/>
      <c r="P32" s="445"/>
      <c r="Q32" s="445"/>
      <c r="R32" s="445"/>
    </row>
    <row r="33" spans="1:15" ht="12.75">
      <c r="A33" s="445"/>
      <c r="B33" s="447" t="s">
        <v>430</v>
      </c>
      <c r="D33" s="445"/>
      <c r="E33" s="445"/>
      <c r="F33" s="445"/>
      <c r="G33" s="445"/>
      <c r="H33" s="445"/>
      <c r="I33" s="448"/>
      <c r="J33" s="448"/>
      <c r="M33" s="448"/>
      <c r="N33" s="448"/>
      <c r="O33" s="448"/>
    </row>
    <row r="34" spans="1:15" ht="12.75">
      <c r="A34" s="445"/>
      <c r="B34" s="447"/>
      <c r="D34" s="445"/>
      <c r="E34" s="445"/>
      <c r="F34" s="445"/>
      <c r="G34" s="445"/>
      <c r="H34" s="445"/>
      <c r="I34" s="448"/>
      <c r="J34" s="448"/>
      <c r="M34" s="448"/>
      <c r="N34" s="448"/>
      <c r="O34" s="448"/>
    </row>
    <row r="35" spans="1:15" ht="12.75">
      <c r="A35" s="445"/>
      <c r="B35" s="447"/>
      <c r="D35" s="445"/>
      <c r="E35" s="445"/>
      <c r="F35" s="445"/>
      <c r="G35" s="445"/>
      <c r="H35" s="445"/>
      <c r="I35" s="448"/>
      <c r="J35" s="448"/>
      <c r="M35" s="448"/>
      <c r="N35" s="448"/>
      <c r="O35" s="448"/>
    </row>
    <row r="36" spans="1:15" ht="12.75">
      <c r="A36" s="445"/>
      <c r="B36" s="447"/>
      <c r="D36" s="445"/>
      <c r="E36" s="445"/>
      <c r="F36" s="445"/>
      <c r="G36" s="445"/>
      <c r="H36" s="445"/>
      <c r="I36" s="448"/>
      <c r="J36" s="448"/>
      <c r="L36" s="448"/>
      <c r="M36" s="448"/>
      <c r="N36" s="448"/>
      <c r="O36" s="448"/>
    </row>
    <row r="37" spans="1:15" ht="12.75">
      <c r="A37" s="445"/>
      <c r="B37" s="447"/>
      <c r="D37" s="445"/>
      <c r="E37" s="445"/>
      <c r="F37" s="445"/>
      <c r="G37" s="445"/>
      <c r="H37" s="445"/>
      <c r="I37" s="448"/>
      <c r="J37" s="448"/>
      <c r="K37" s="448"/>
      <c r="L37" s="448"/>
      <c r="M37" s="448"/>
      <c r="N37" s="448"/>
      <c r="O37" s="448"/>
    </row>
    <row r="38" spans="1:15" ht="12.75">
      <c r="A38" s="445"/>
      <c r="B38" s="447"/>
      <c r="D38" s="445"/>
      <c r="E38" s="445"/>
      <c r="F38" s="445"/>
      <c r="G38" s="445"/>
      <c r="H38" s="445"/>
      <c r="I38" s="448"/>
      <c r="J38" s="448"/>
      <c r="K38" s="448"/>
      <c r="L38" s="448"/>
      <c r="M38" s="448"/>
      <c r="N38" s="448"/>
      <c r="O38" s="448"/>
    </row>
    <row r="39" spans="2:15" ht="12.75">
      <c r="B39" s="447"/>
      <c r="D39" s="445"/>
      <c r="E39" s="445"/>
      <c r="F39" s="445"/>
      <c r="G39" s="445"/>
      <c r="H39" s="445"/>
      <c r="I39" s="448"/>
      <c r="J39" s="448"/>
      <c r="K39" s="448"/>
      <c r="L39" s="448"/>
      <c r="M39" s="448"/>
      <c r="N39" s="448"/>
      <c r="O39" s="448"/>
    </row>
    <row r="40" spans="2:15" ht="12.75">
      <c r="B40" s="447"/>
      <c r="D40" s="445"/>
      <c r="E40" s="445"/>
      <c r="F40" s="445"/>
      <c r="G40" s="445"/>
      <c r="H40" s="445"/>
      <c r="I40" s="448"/>
      <c r="J40" s="448"/>
      <c r="K40" s="448"/>
      <c r="L40" s="448"/>
      <c r="M40" s="448"/>
      <c r="N40" s="448"/>
      <c r="O40" s="448"/>
    </row>
    <row r="41" spans="2:15" ht="12.75">
      <c r="B41" s="447"/>
      <c r="C41" s="448"/>
      <c r="D41" s="448"/>
      <c r="E41" s="448"/>
      <c r="F41" s="448"/>
      <c r="G41" s="448"/>
      <c r="H41" s="448"/>
      <c r="I41" s="448"/>
      <c r="J41" s="448"/>
      <c r="K41" s="448"/>
      <c r="L41" s="448"/>
      <c r="M41" s="448"/>
      <c r="N41" s="448"/>
      <c r="O41" s="448"/>
    </row>
    <row r="42" ht="12.75">
      <c r="B42" s="445"/>
    </row>
    <row r="43" ht="12.75">
      <c r="B43" s="445"/>
    </row>
  </sheetData>
  <sheetProtection password="FE99" sheet="1" objects="1" selectLockedCells="1"/>
  <mergeCells count="3">
    <mergeCell ref="C5:F5"/>
    <mergeCell ref="G5:I5"/>
    <mergeCell ref="J5:Q5"/>
  </mergeCells>
  <printOptions/>
  <pageMargins left="0.75" right="0.75" top="1" bottom="1" header="0.5" footer="0.5"/>
  <pageSetup fitToHeight="1" fitToWidth="1" horizontalDpi="600" verticalDpi="600" orientation="landscape" paperSize="5" scale="90" r:id="rId1"/>
  <headerFooter alignWithMargins="0">
    <oddFooter>&amp;L&amp;"Times New Roman,Regular"&amp;11&amp;D&amp;C&amp;"Times New Roman,Regular"&amp;11&amp;P of &amp;N&amp;R&amp;"Times New Roman,Regular"&amp;11CB102 - MRA4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M8" sqref="M8"/>
    </sheetView>
  </sheetViews>
  <sheetFormatPr defaultColWidth="7.10546875" defaultRowHeight="15"/>
  <cols>
    <col min="1" max="1" width="2.5546875" style="338" customWidth="1"/>
    <col min="2" max="2" width="19.88671875" style="338" customWidth="1"/>
    <col min="3" max="3" width="8.21484375" style="338" customWidth="1"/>
    <col min="4" max="4" width="8.10546875" style="338" customWidth="1"/>
    <col min="5" max="5" width="8.21484375" style="338" customWidth="1"/>
    <col min="6" max="7" width="7.99609375" style="338" customWidth="1"/>
    <col min="8" max="8" width="7.77734375" style="338" customWidth="1"/>
    <col min="9" max="9" width="7.5546875" style="338" customWidth="1"/>
    <col min="10" max="10" width="7.77734375" style="338" customWidth="1"/>
    <col min="11" max="11" width="7.5546875" style="338" customWidth="1"/>
    <col min="12" max="12" width="7.6640625" style="338" customWidth="1"/>
    <col min="13" max="13" width="7.88671875" style="338" customWidth="1"/>
    <col min="14" max="14" width="7.3359375" style="338" customWidth="1"/>
    <col min="15" max="15" width="7.77734375" style="338" customWidth="1"/>
    <col min="16" max="16" width="6.88671875" style="338" customWidth="1"/>
    <col min="17" max="17" width="7.5546875" style="338" customWidth="1"/>
    <col min="18" max="18" width="8.5546875" style="338" customWidth="1"/>
    <col min="19" max="16384" width="7.10546875" style="338" customWidth="1"/>
  </cols>
  <sheetData>
    <row r="1" spans="1:8" s="335" customFormat="1" ht="15">
      <c r="A1" s="331" t="s">
        <v>38</v>
      </c>
      <c r="B1" s="332"/>
      <c r="C1" s="594">
        <f>'IRR-SPEC'!C1</f>
        <v>0</v>
      </c>
      <c r="D1" s="333"/>
      <c r="E1" s="333"/>
      <c r="F1" s="334" t="s">
        <v>436</v>
      </c>
      <c r="G1" s="607">
        <f>'IRR-SPEC'!F1</f>
        <v>0</v>
      </c>
      <c r="H1" s="332"/>
    </row>
    <row r="2" spans="1:14" ht="12.75">
      <c r="A2" s="336"/>
      <c r="B2" s="337"/>
      <c r="C2" s="337"/>
      <c r="D2" s="337"/>
      <c r="E2" s="337"/>
      <c r="F2" s="337"/>
      <c r="H2" s="337"/>
      <c r="I2" s="337"/>
      <c r="J2" s="337"/>
      <c r="K2" s="337"/>
      <c r="L2" s="339"/>
      <c r="M2" s="337"/>
      <c r="N2" s="337"/>
    </row>
    <row r="3" spans="1:18" ht="12.75">
      <c r="A3" s="340" t="s">
        <v>425</v>
      </c>
      <c r="B3" s="340"/>
      <c r="R3" s="341" t="s">
        <v>393</v>
      </c>
    </row>
    <row r="4" spans="1:18" ht="13.5" thickBot="1">
      <c r="A4" s="340"/>
      <c r="B4" s="340"/>
      <c r="R4" s="341"/>
    </row>
    <row r="5" spans="1:18" ht="12.75">
      <c r="A5" s="342"/>
      <c r="B5" s="343" t="s">
        <v>11</v>
      </c>
      <c r="C5" s="747" t="s">
        <v>12</v>
      </c>
      <c r="D5" s="747"/>
      <c r="E5" s="747"/>
      <c r="F5" s="748"/>
      <c r="G5" s="749" t="s">
        <v>13</v>
      </c>
      <c r="H5" s="747"/>
      <c r="I5" s="748"/>
      <c r="J5" s="750" t="s">
        <v>14</v>
      </c>
      <c r="K5" s="750"/>
      <c r="L5" s="750"/>
      <c r="M5" s="750"/>
      <c r="N5" s="750"/>
      <c r="O5" s="750"/>
      <c r="P5" s="750"/>
      <c r="Q5" s="751"/>
      <c r="R5" s="344"/>
    </row>
    <row r="6" spans="1:18" ht="12.75">
      <c r="A6" s="345"/>
      <c r="B6" s="346"/>
      <c r="C6" s="347" t="s">
        <v>15</v>
      </c>
      <c r="D6" s="348" t="s">
        <v>394</v>
      </c>
      <c r="E6" s="347" t="s">
        <v>395</v>
      </c>
      <c r="F6" s="349" t="s">
        <v>396</v>
      </c>
      <c r="G6" s="350" t="s">
        <v>397</v>
      </c>
      <c r="H6" s="351" t="s">
        <v>398</v>
      </c>
      <c r="I6" s="352" t="s">
        <v>399</v>
      </c>
      <c r="J6" s="350" t="s">
        <v>400</v>
      </c>
      <c r="K6" s="351" t="s">
        <v>401</v>
      </c>
      <c r="L6" s="351" t="s">
        <v>402</v>
      </c>
      <c r="M6" s="351" t="s">
        <v>403</v>
      </c>
      <c r="N6" s="351" t="s">
        <v>404</v>
      </c>
      <c r="O6" s="351" t="s">
        <v>405</v>
      </c>
      <c r="P6" s="353" t="s">
        <v>406</v>
      </c>
      <c r="Q6" s="354" t="s">
        <v>407</v>
      </c>
      <c r="R6" s="355" t="s">
        <v>16</v>
      </c>
    </row>
    <row r="7" spans="1:18" ht="12.75">
      <c r="A7" s="356"/>
      <c r="B7" s="357" t="s">
        <v>17</v>
      </c>
      <c r="C7" s="358"/>
      <c r="D7" s="358"/>
      <c r="E7" s="358"/>
      <c r="F7" s="359"/>
      <c r="G7" s="360"/>
      <c r="H7" s="358"/>
      <c r="I7" s="359"/>
      <c r="J7" s="358"/>
      <c r="K7" s="358"/>
      <c r="L7" s="358"/>
      <c r="M7" s="358"/>
      <c r="N7" s="358"/>
      <c r="O7" s="358"/>
      <c r="P7" s="358"/>
      <c r="Q7" s="361"/>
      <c r="R7" s="362"/>
    </row>
    <row r="8" spans="1:18" ht="12.75">
      <c r="A8" s="356">
        <v>1.1</v>
      </c>
      <c r="B8" s="363" t="s">
        <v>441</v>
      </c>
      <c r="C8" s="600"/>
      <c r="D8" s="600"/>
      <c r="E8" s="600"/>
      <c r="F8" s="600"/>
      <c r="G8" s="600"/>
      <c r="H8" s="600"/>
      <c r="I8" s="600"/>
      <c r="J8" s="600"/>
      <c r="K8" s="600"/>
      <c r="L8" s="600"/>
      <c r="M8" s="600"/>
      <c r="N8" s="600"/>
      <c r="O8" s="600"/>
      <c r="P8" s="600"/>
      <c r="Q8" s="600"/>
      <c r="R8" s="362"/>
    </row>
    <row r="9" spans="1:18" ht="12.75">
      <c r="A9" s="364">
        <v>1.2</v>
      </c>
      <c r="B9" s="363" t="s">
        <v>442</v>
      </c>
      <c r="C9" s="603"/>
      <c r="D9" s="603"/>
      <c r="E9" s="603"/>
      <c r="F9" s="604"/>
      <c r="G9" s="605"/>
      <c r="H9" s="603"/>
      <c r="I9" s="604"/>
      <c r="J9" s="605"/>
      <c r="K9" s="603"/>
      <c r="L9" s="603"/>
      <c r="M9" s="603"/>
      <c r="N9" s="603"/>
      <c r="O9" s="603"/>
      <c r="P9" s="603"/>
      <c r="Q9" s="604"/>
      <c r="R9" s="362"/>
    </row>
    <row r="10" spans="1:18" ht="12.75">
      <c r="A10" s="365" t="s">
        <v>18</v>
      </c>
      <c r="B10" s="366" t="s">
        <v>418</v>
      </c>
      <c r="C10" s="367">
        <v>0.01</v>
      </c>
      <c r="D10" s="367">
        <v>0.01</v>
      </c>
      <c r="E10" s="367">
        <v>0.01</v>
      </c>
      <c r="F10" s="368">
        <v>0.01</v>
      </c>
      <c r="G10" s="369">
        <v>0.009</v>
      </c>
      <c r="H10" s="367">
        <v>0.008</v>
      </c>
      <c r="I10" s="368">
        <v>0.0075</v>
      </c>
      <c r="J10" s="369">
        <v>0.0075</v>
      </c>
      <c r="K10" s="367">
        <v>0.007</v>
      </c>
      <c r="L10" s="367">
        <v>0.0065</v>
      </c>
      <c r="M10" s="367">
        <v>0.006</v>
      </c>
      <c r="N10" s="367">
        <v>0.006</v>
      </c>
      <c r="O10" s="367">
        <v>0.006</v>
      </c>
      <c r="P10" s="367">
        <v>0.006</v>
      </c>
      <c r="Q10" s="368">
        <v>0.006</v>
      </c>
      <c r="R10" s="362"/>
    </row>
    <row r="11" spans="1:18" ht="12.75">
      <c r="A11" s="370">
        <v>1.3</v>
      </c>
      <c r="B11" s="371" t="s">
        <v>443</v>
      </c>
      <c r="C11" s="372">
        <f aca="true" t="shared" si="0" ref="C11:Q11">C10*C8</f>
        <v>0</v>
      </c>
      <c r="D11" s="372">
        <f t="shared" si="0"/>
        <v>0</v>
      </c>
      <c r="E11" s="372">
        <f t="shared" si="0"/>
        <v>0</v>
      </c>
      <c r="F11" s="373">
        <f t="shared" si="0"/>
        <v>0</v>
      </c>
      <c r="G11" s="374">
        <f t="shared" si="0"/>
        <v>0</v>
      </c>
      <c r="H11" s="372">
        <f t="shared" si="0"/>
        <v>0</v>
      </c>
      <c r="I11" s="373">
        <f t="shared" si="0"/>
        <v>0</v>
      </c>
      <c r="J11" s="374">
        <f t="shared" si="0"/>
        <v>0</v>
      </c>
      <c r="K11" s="372">
        <f t="shared" si="0"/>
        <v>0</v>
      </c>
      <c r="L11" s="372">
        <f t="shared" si="0"/>
        <v>0</v>
      </c>
      <c r="M11" s="372">
        <f t="shared" si="0"/>
        <v>0</v>
      </c>
      <c r="N11" s="372">
        <f t="shared" si="0"/>
        <v>0</v>
      </c>
      <c r="O11" s="372">
        <f t="shared" si="0"/>
        <v>0</v>
      </c>
      <c r="P11" s="372">
        <f t="shared" si="0"/>
        <v>0</v>
      </c>
      <c r="Q11" s="373">
        <f t="shared" si="0"/>
        <v>0</v>
      </c>
      <c r="R11" s="362"/>
    </row>
    <row r="12" spans="1:18" ht="13.5" thickBot="1">
      <c r="A12" s="375">
        <v>1.4</v>
      </c>
      <c r="B12" s="376" t="s">
        <v>444</v>
      </c>
      <c r="C12" s="376">
        <f aca="true" t="shared" si="1" ref="C12:Q12">-C10*C9</f>
        <v>0</v>
      </c>
      <c r="D12" s="376">
        <f t="shared" si="1"/>
        <v>0</v>
      </c>
      <c r="E12" s="376">
        <f t="shared" si="1"/>
        <v>0</v>
      </c>
      <c r="F12" s="376">
        <f t="shared" si="1"/>
        <v>0</v>
      </c>
      <c r="G12" s="376">
        <f t="shared" si="1"/>
        <v>0</v>
      </c>
      <c r="H12" s="376">
        <f t="shared" si="1"/>
        <v>0</v>
      </c>
      <c r="I12" s="376">
        <f t="shared" si="1"/>
        <v>0</v>
      </c>
      <c r="J12" s="376">
        <f t="shared" si="1"/>
        <v>0</v>
      </c>
      <c r="K12" s="376">
        <f t="shared" si="1"/>
        <v>0</v>
      </c>
      <c r="L12" s="376">
        <f t="shared" si="1"/>
        <v>0</v>
      </c>
      <c r="M12" s="376">
        <f t="shared" si="1"/>
        <v>0</v>
      </c>
      <c r="N12" s="376">
        <f t="shared" si="1"/>
        <v>0</v>
      </c>
      <c r="O12" s="376">
        <f t="shared" si="1"/>
        <v>0</v>
      </c>
      <c r="P12" s="376">
        <f t="shared" si="1"/>
        <v>0</v>
      </c>
      <c r="Q12" s="376">
        <f t="shared" si="1"/>
        <v>0</v>
      </c>
      <c r="R12" s="362"/>
    </row>
    <row r="13" spans="1:18" ht="12.75">
      <c r="A13" s="356">
        <v>1.5</v>
      </c>
      <c r="B13" s="363" t="s">
        <v>19</v>
      </c>
      <c r="C13" s="377">
        <f aca="true" t="shared" si="2" ref="C13:Q13">IF(ABS(C11)&gt;ABS(C12),ABS(C12),ABS(C11))</f>
        <v>0</v>
      </c>
      <c r="D13" s="377">
        <f t="shared" si="2"/>
        <v>0</v>
      </c>
      <c r="E13" s="377">
        <f t="shared" si="2"/>
        <v>0</v>
      </c>
      <c r="F13" s="378">
        <f t="shared" si="2"/>
        <v>0</v>
      </c>
      <c r="G13" s="379">
        <f t="shared" si="2"/>
        <v>0</v>
      </c>
      <c r="H13" s="377">
        <f t="shared" si="2"/>
        <v>0</v>
      </c>
      <c r="I13" s="378">
        <f t="shared" si="2"/>
        <v>0</v>
      </c>
      <c r="J13" s="379">
        <f t="shared" si="2"/>
        <v>0</v>
      </c>
      <c r="K13" s="377">
        <f t="shared" si="2"/>
        <v>0</v>
      </c>
      <c r="L13" s="377">
        <f t="shared" si="2"/>
        <v>0</v>
      </c>
      <c r="M13" s="377">
        <f t="shared" si="2"/>
        <v>0</v>
      </c>
      <c r="N13" s="377">
        <f t="shared" si="2"/>
        <v>0</v>
      </c>
      <c r="O13" s="377">
        <f t="shared" si="2"/>
        <v>0</v>
      </c>
      <c r="P13" s="377">
        <f t="shared" si="2"/>
        <v>0</v>
      </c>
      <c r="Q13" s="378">
        <f t="shared" si="2"/>
        <v>0</v>
      </c>
      <c r="R13" s="362"/>
    </row>
    <row r="14" spans="1:18" ht="12.75">
      <c r="A14" s="364">
        <v>1.6</v>
      </c>
      <c r="B14" s="380" t="s">
        <v>20</v>
      </c>
      <c r="C14" s="381">
        <f aca="true" t="shared" si="3" ref="C14:Q14">IF(ABS(C11)&gt;ABS(C12),C11+C12,C12+C11)</f>
        <v>0</v>
      </c>
      <c r="D14" s="381">
        <f t="shared" si="3"/>
        <v>0</v>
      </c>
      <c r="E14" s="381">
        <f t="shared" si="3"/>
        <v>0</v>
      </c>
      <c r="F14" s="382">
        <f t="shared" si="3"/>
        <v>0</v>
      </c>
      <c r="G14" s="383">
        <f t="shared" si="3"/>
        <v>0</v>
      </c>
      <c r="H14" s="381">
        <f t="shared" si="3"/>
        <v>0</v>
      </c>
      <c r="I14" s="382">
        <f t="shared" si="3"/>
        <v>0</v>
      </c>
      <c r="J14" s="383">
        <f t="shared" si="3"/>
        <v>0</v>
      </c>
      <c r="K14" s="381">
        <f t="shared" si="3"/>
        <v>0</v>
      </c>
      <c r="L14" s="381">
        <f t="shared" si="3"/>
        <v>0</v>
      </c>
      <c r="M14" s="381">
        <f t="shared" si="3"/>
        <v>0</v>
      </c>
      <c r="N14" s="381">
        <f t="shared" si="3"/>
        <v>0</v>
      </c>
      <c r="O14" s="381">
        <f t="shared" si="3"/>
        <v>0</v>
      </c>
      <c r="P14" s="381">
        <f t="shared" si="3"/>
        <v>0</v>
      </c>
      <c r="Q14" s="382">
        <f t="shared" si="3"/>
        <v>0</v>
      </c>
      <c r="R14" s="362"/>
    </row>
    <row r="15" spans="1:18" ht="12.75">
      <c r="A15" s="384" t="s">
        <v>21</v>
      </c>
      <c r="B15" s="385" t="s">
        <v>22</v>
      </c>
      <c r="C15" s="386">
        <v>0.05</v>
      </c>
      <c r="D15" s="386">
        <v>0.05</v>
      </c>
      <c r="E15" s="386">
        <v>0.05</v>
      </c>
      <c r="F15" s="387">
        <v>0.05</v>
      </c>
      <c r="G15" s="388">
        <v>0.05</v>
      </c>
      <c r="H15" s="386">
        <v>0.05</v>
      </c>
      <c r="I15" s="387">
        <v>0.05</v>
      </c>
      <c r="J15" s="388">
        <v>0.05</v>
      </c>
      <c r="K15" s="386">
        <v>0.05</v>
      </c>
      <c r="L15" s="386">
        <v>0.05</v>
      </c>
      <c r="M15" s="386">
        <v>0.05</v>
      </c>
      <c r="N15" s="386">
        <v>0.05</v>
      </c>
      <c r="O15" s="386">
        <v>0.05</v>
      </c>
      <c r="P15" s="386">
        <v>0.05</v>
      </c>
      <c r="Q15" s="386">
        <v>0.05</v>
      </c>
      <c r="R15" s="362"/>
    </row>
    <row r="16" spans="1:18" ht="13.5" thickBot="1">
      <c r="A16" s="389">
        <v>1.7</v>
      </c>
      <c r="B16" s="390" t="s">
        <v>23</v>
      </c>
      <c r="C16" s="391">
        <f aca="true" t="shared" si="4" ref="C16:J16">C15*C13</f>
        <v>0</v>
      </c>
      <c r="D16" s="391">
        <f t="shared" si="4"/>
        <v>0</v>
      </c>
      <c r="E16" s="391">
        <f t="shared" si="4"/>
        <v>0</v>
      </c>
      <c r="F16" s="392">
        <f t="shared" si="4"/>
        <v>0</v>
      </c>
      <c r="G16" s="393">
        <f t="shared" si="4"/>
        <v>0</v>
      </c>
      <c r="H16" s="391">
        <f t="shared" si="4"/>
        <v>0</v>
      </c>
      <c r="I16" s="392">
        <f t="shared" si="4"/>
        <v>0</v>
      </c>
      <c r="J16" s="393">
        <f t="shared" si="4"/>
        <v>0</v>
      </c>
      <c r="K16" s="391">
        <f aca="true" t="shared" si="5" ref="K16:P16">K15*K13</f>
        <v>0</v>
      </c>
      <c r="L16" s="391">
        <f t="shared" si="5"/>
        <v>0</v>
      </c>
      <c r="M16" s="391">
        <f t="shared" si="5"/>
        <v>0</v>
      </c>
      <c r="N16" s="391">
        <f t="shared" si="5"/>
        <v>0</v>
      </c>
      <c r="O16" s="391">
        <f t="shared" si="5"/>
        <v>0</v>
      </c>
      <c r="P16" s="391">
        <f t="shared" si="5"/>
        <v>0</v>
      </c>
      <c r="Q16" s="392">
        <f>Q15*Q13</f>
        <v>0</v>
      </c>
      <c r="R16" s="394">
        <f>SUM(C16:Q16)</f>
        <v>0</v>
      </c>
    </row>
    <row r="17" spans="1:18" ht="12.75">
      <c r="A17" s="356">
        <v>2.1</v>
      </c>
      <c r="B17" s="363" t="s">
        <v>24</v>
      </c>
      <c r="C17" s="395"/>
      <c r="D17" s="396"/>
      <c r="E17" s="397"/>
      <c r="F17" s="398">
        <f>IF(ABS(SUMIF(C14:F14,"&gt;0"))&gt;ABS(SUMIF(C14:F14,"&lt;0")),ABS(SUMIF(C14:F14,"&lt;0")),ABS(SUMIF(C14:F14,"&gt;0")))</f>
        <v>0</v>
      </c>
      <c r="G17" s="395"/>
      <c r="H17" s="397"/>
      <c r="I17" s="398">
        <f>IF(ABS(SUMIF(G14:I14,"&gt;0"))&gt;ABS(SUMIF(G14:I14,"&lt;0")),ABS(SUMIF(G14:I14,"&lt;0")),ABS(SUMIF(G14:I14,"&gt;0")))</f>
        <v>0</v>
      </c>
      <c r="J17" s="395"/>
      <c r="K17" s="396"/>
      <c r="L17" s="396"/>
      <c r="M17" s="396"/>
      <c r="N17" s="396"/>
      <c r="O17" s="396"/>
      <c r="P17" s="397"/>
      <c r="Q17" s="398">
        <f>IF(ABS(SUMIF(J14:Q14,"&gt;0"))&lt;ABS(SUMIF(J14:Q14,"&lt;0")),ABS(SUMIF(J14:Q14,"&gt;0")),ABS(SUMIF(J14:Q14,"&lt;0")))</f>
        <v>0</v>
      </c>
      <c r="R17" s="399"/>
    </row>
    <row r="18" spans="1:18" ht="12.75">
      <c r="A18" s="364">
        <v>2.2</v>
      </c>
      <c r="B18" s="400" t="s">
        <v>25</v>
      </c>
      <c r="C18" s="401"/>
      <c r="D18" s="402"/>
      <c r="E18" s="403"/>
      <c r="F18" s="404">
        <f>IF(ABS(SUMIF(C14:F14,"&gt;0"))&gt;ABS(SUMIF(C14:F14,"&lt;0")),ABS(SUMIF(C14:F14,"&gt;0"))-ABS(SUMIF(C14:F14,"&lt;0")),ABS(SUMIF(C14:F14,"&lt;0"))-ABS(SUMIF(C14:F14,"&gt;0")))</f>
        <v>0</v>
      </c>
      <c r="G18" s="401"/>
      <c r="H18" s="403"/>
      <c r="I18" s="404">
        <f>IF(ABS(SUMIF(G14:I14,"&gt;0"))&gt;ABS(SUMIF(G14:I14,"&lt;0")),SUMIF(G14:I14,"&gt;0")-SUMIF(G14:I14,"&lt;0"),SUMIF(G14:I14,"&lt;0")-SUMIF(G14:I14,"&gt;0"))</f>
        <v>0</v>
      </c>
      <c r="J18" s="401"/>
      <c r="K18" s="402"/>
      <c r="L18" s="402"/>
      <c r="M18" s="402"/>
      <c r="N18" s="402"/>
      <c r="O18" s="402"/>
      <c r="P18" s="403"/>
      <c r="Q18" s="404">
        <f>IF(ABS(SUMIF(J14:Q14,"&gt;0"))&lt;ABS(SUMIF(J14:Q14,"&lt;0")),SUMIF(J14:Q14,"&lt;0")-SUMIF(J14:Q14,"&gt;0"),SUMIF(J14:Q14,"&gt;0")-SUMIF(J14:Q14,"&lt;0"))</f>
        <v>0</v>
      </c>
      <c r="R18" s="362"/>
    </row>
    <row r="19" spans="1:18" ht="12.75">
      <c r="A19" s="384" t="s">
        <v>26</v>
      </c>
      <c r="B19" s="385" t="s">
        <v>22</v>
      </c>
      <c r="C19" s="401"/>
      <c r="D19" s="402"/>
      <c r="E19" s="403"/>
      <c r="F19" s="405">
        <v>0.4</v>
      </c>
      <c r="G19" s="401"/>
      <c r="H19" s="403"/>
      <c r="I19" s="405">
        <v>0.3</v>
      </c>
      <c r="J19" s="401"/>
      <c r="K19" s="402"/>
      <c r="L19" s="402"/>
      <c r="M19" s="402"/>
      <c r="N19" s="402"/>
      <c r="O19" s="402"/>
      <c r="P19" s="403"/>
      <c r="Q19" s="405">
        <v>0.3</v>
      </c>
      <c r="R19" s="406"/>
    </row>
    <row r="20" spans="1:18" ht="13.5" thickBot="1">
      <c r="A20" s="389">
        <v>2.3</v>
      </c>
      <c r="B20" s="390" t="s">
        <v>27</v>
      </c>
      <c r="C20" s="407"/>
      <c r="D20" s="408"/>
      <c r="E20" s="409"/>
      <c r="F20" s="410">
        <f>0.4*F17</f>
        <v>0</v>
      </c>
      <c r="G20" s="407"/>
      <c r="H20" s="409"/>
      <c r="I20" s="411">
        <f>0.3*I17</f>
        <v>0</v>
      </c>
      <c r="J20" s="407"/>
      <c r="K20" s="408"/>
      <c r="L20" s="408"/>
      <c r="M20" s="408"/>
      <c r="N20" s="408"/>
      <c r="O20" s="408"/>
      <c r="P20" s="409"/>
      <c r="Q20" s="411">
        <f>0.3*Q17</f>
        <v>0</v>
      </c>
      <c r="R20" s="394">
        <f>SUM(C20:Q20)</f>
        <v>0</v>
      </c>
    </row>
    <row r="21" spans="1:18" ht="12.75">
      <c r="A21" s="356">
        <v>3.1</v>
      </c>
      <c r="B21" s="363" t="s">
        <v>24</v>
      </c>
      <c r="C21" s="412"/>
      <c r="D21" s="413"/>
      <c r="E21" s="413"/>
      <c r="F21" s="413"/>
      <c r="G21" s="396"/>
      <c r="H21" s="396"/>
      <c r="I21" s="414">
        <f>IF(OR(AND(F18&gt;0,I18&gt;0),AND(F18&lt;0,I18&lt;0)),0,IF(ABS(F18)&lt;ABS(I18),ABS(F18),ABS(I18)))</f>
        <v>0</v>
      </c>
      <c r="J21" s="413"/>
      <c r="K21" s="413"/>
      <c r="L21" s="413"/>
      <c r="M21" s="413"/>
      <c r="N21" s="413"/>
      <c r="O21" s="413"/>
      <c r="P21" s="413"/>
      <c r="Q21" s="414">
        <f>IF(OR(AND(Q18&gt;0,I18&gt;0),AND(Q18&lt;0,I18&lt;0)),0,IF(ABS(I18)&lt;ABS(Q18),ABS(I18),ABS(Q18)))</f>
        <v>0</v>
      </c>
      <c r="R21" s="362"/>
    </row>
    <row r="22" spans="1:18" ht="12.75">
      <c r="A22" s="364">
        <v>3.2</v>
      </c>
      <c r="B22" s="380" t="s">
        <v>28</v>
      </c>
      <c r="C22" s="412"/>
      <c r="D22" s="413"/>
      <c r="E22" s="413"/>
      <c r="F22" s="413"/>
      <c r="G22" s="413"/>
      <c r="H22" s="413"/>
      <c r="I22" s="415">
        <f>IF(ABS(F18)&gt;ABS(I18),(F18)+(I18),(I18)+(F18))</f>
        <v>0</v>
      </c>
      <c r="J22" s="413"/>
      <c r="K22" s="413"/>
      <c r="L22" s="413"/>
      <c r="M22" s="413"/>
      <c r="N22" s="413"/>
      <c r="O22" s="413"/>
      <c r="P22" s="413"/>
      <c r="Q22" s="415">
        <f>IF(ABS(I18)&gt;ABS(Q18),(I18)+(Q18),(Q18)+(I18))</f>
        <v>0</v>
      </c>
      <c r="R22" s="362"/>
    </row>
    <row r="23" spans="1:18" ht="12.75">
      <c r="A23" s="416" t="s">
        <v>29</v>
      </c>
      <c r="B23" s="385" t="s">
        <v>22</v>
      </c>
      <c r="C23" s="417"/>
      <c r="D23" s="418"/>
      <c r="E23" s="418"/>
      <c r="F23" s="418"/>
      <c r="G23" s="418"/>
      <c r="H23" s="418"/>
      <c r="I23" s="419">
        <v>0.4</v>
      </c>
      <c r="J23" s="418"/>
      <c r="K23" s="418"/>
      <c r="L23" s="418"/>
      <c r="M23" s="418"/>
      <c r="N23" s="418"/>
      <c r="O23" s="418"/>
      <c r="P23" s="418"/>
      <c r="Q23" s="419">
        <v>0.4</v>
      </c>
      <c r="R23" s="362"/>
    </row>
    <row r="24" spans="1:18" ht="13.5" thickBot="1">
      <c r="A24" s="364">
        <v>3.3</v>
      </c>
      <c r="B24" s="390" t="s">
        <v>30</v>
      </c>
      <c r="C24" s="407"/>
      <c r="D24" s="408"/>
      <c r="E24" s="408"/>
      <c r="F24" s="408"/>
      <c r="G24" s="408"/>
      <c r="H24" s="408"/>
      <c r="I24" s="420">
        <f>I23*I21</f>
        <v>0</v>
      </c>
      <c r="J24" s="408"/>
      <c r="K24" s="408"/>
      <c r="L24" s="408"/>
      <c r="M24" s="408"/>
      <c r="N24" s="408"/>
      <c r="O24" s="408"/>
      <c r="P24" s="408"/>
      <c r="Q24" s="420">
        <f>Q23*Q21</f>
        <v>0</v>
      </c>
      <c r="R24" s="394">
        <f>SUM(C24:Q24)</f>
        <v>0</v>
      </c>
    </row>
    <row r="25" spans="1:18" ht="12.75">
      <c r="A25" s="356">
        <v>4.1</v>
      </c>
      <c r="B25" s="363" t="s">
        <v>24</v>
      </c>
      <c r="C25" s="412"/>
      <c r="D25" s="413"/>
      <c r="E25" s="413"/>
      <c r="F25" s="413"/>
      <c r="G25" s="413"/>
      <c r="H25" s="413"/>
      <c r="I25" s="413"/>
      <c r="J25" s="413"/>
      <c r="K25" s="413"/>
      <c r="L25" s="413"/>
      <c r="M25" s="413"/>
      <c r="N25" s="413"/>
      <c r="O25" s="413"/>
      <c r="P25" s="397"/>
      <c r="Q25" s="421">
        <f>IF(OR(AND(F18&lt;0,Q18&lt;0),AND(F18&gt;0,Q18&gt;0)),0,IF(ABS(Q18)&lt;ABS(F18),ABS(Q18),ABS(F18)))</f>
        <v>0</v>
      </c>
      <c r="R25" s="362"/>
    </row>
    <row r="26" spans="1:18" ht="12.75">
      <c r="A26" s="364">
        <v>4.2</v>
      </c>
      <c r="B26" s="380" t="s">
        <v>25</v>
      </c>
      <c r="C26" s="412"/>
      <c r="D26" s="413"/>
      <c r="E26" s="413"/>
      <c r="F26" s="413"/>
      <c r="G26" s="413"/>
      <c r="H26" s="413"/>
      <c r="I26" s="413"/>
      <c r="J26" s="413"/>
      <c r="K26" s="413"/>
      <c r="L26" s="413"/>
      <c r="M26" s="413"/>
      <c r="N26" s="413"/>
      <c r="O26" s="413"/>
      <c r="P26" s="360"/>
      <c r="Q26" s="422">
        <f>IF(ABS(Q22)&gt;ABS(F18),(Q22)+(F18),(F18)+(Q22))</f>
        <v>0</v>
      </c>
      <c r="R26" s="362"/>
    </row>
    <row r="27" spans="1:18" ht="12.75">
      <c r="A27" s="416" t="s">
        <v>31</v>
      </c>
      <c r="B27" s="385" t="s">
        <v>22</v>
      </c>
      <c r="C27" s="417"/>
      <c r="D27" s="418"/>
      <c r="E27" s="418"/>
      <c r="F27" s="418"/>
      <c r="G27" s="418"/>
      <c r="H27" s="418"/>
      <c r="I27" s="418"/>
      <c r="J27" s="418"/>
      <c r="K27" s="418"/>
      <c r="L27" s="418"/>
      <c r="M27" s="418"/>
      <c r="N27" s="418"/>
      <c r="O27" s="418"/>
      <c r="P27" s="423"/>
      <c r="Q27" s="424">
        <v>1</v>
      </c>
      <c r="R27" s="362"/>
    </row>
    <row r="28" spans="1:18" ht="13.5" thickBot="1">
      <c r="A28" s="389">
        <v>4.3</v>
      </c>
      <c r="B28" s="390" t="s">
        <v>32</v>
      </c>
      <c r="C28" s="407"/>
      <c r="D28" s="408"/>
      <c r="E28" s="408"/>
      <c r="F28" s="408"/>
      <c r="G28" s="408"/>
      <c r="H28" s="408"/>
      <c r="I28" s="408"/>
      <c r="J28" s="408"/>
      <c r="K28" s="408"/>
      <c r="L28" s="408"/>
      <c r="M28" s="408"/>
      <c r="N28" s="408"/>
      <c r="O28" s="408"/>
      <c r="P28" s="409"/>
      <c r="Q28" s="411">
        <f>Q27*Q25</f>
        <v>0</v>
      </c>
      <c r="R28" s="394">
        <f>Q28</f>
        <v>0</v>
      </c>
    </row>
    <row r="29" spans="1:18" ht="13.5" thickBot="1">
      <c r="A29" s="364">
        <v>5.1</v>
      </c>
      <c r="B29" s="425" t="s">
        <v>371</v>
      </c>
      <c r="C29" s="426"/>
      <c r="D29" s="427"/>
      <c r="E29" s="428"/>
      <c r="F29" s="429"/>
      <c r="G29" s="429"/>
      <c r="H29" s="429"/>
      <c r="I29" s="429"/>
      <c r="J29" s="429"/>
      <c r="K29" s="429"/>
      <c r="L29" s="429"/>
      <c r="M29" s="429"/>
      <c r="N29" s="429"/>
      <c r="O29" s="429"/>
      <c r="P29" s="429"/>
      <c r="Q29" s="430"/>
      <c r="R29" s="431">
        <f>ABS(Q26)</f>
        <v>0</v>
      </c>
    </row>
    <row r="30" spans="1:18" ht="13.5" customHeight="1" thickBot="1">
      <c r="A30" s="432">
        <v>6</v>
      </c>
      <c r="B30" s="433" t="s">
        <v>33</v>
      </c>
      <c r="C30" s="434"/>
      <c r="D30" s="435"/>
      <c r="E30" s="436"/>
      <c r="F30" s="437"/>
      <c r="G30" s="437"/>
      <c r="H30" s="437"/>
      <c r="I30" s="437"/>
      <c r="J30" s="437"/>
      <c r="K30" s="437"/>
      <c r="L30" s="437"/>
      <c r="M30" s="437"/>
      <c r="N30" s="437"/>
      <c r="O30" s="437"/>
      <c r="P30" s="437"/>
      <c r="Q30" s="438"/>
      <c r="R30" s="439">
        <f>R16+R20+R24+R28+R29</f>
        <v>0</v>
      </c>
    </row>
    <row r="31" spans="1:18" ht="13.5" thickBot="1">
      <c r="A31" s="440">
        <v>7</v>
      </c>
      <c r="B31" s="441" t="s">
        <v>358</v>
      </c>
      <c r="C31" s="442"/>
      <c r="D31" s="442"/>
      <c r="E31" s="442"/>
      <c r="F31" s="441"/>
      <c r="G31" s="442"/>
      <c r="H31" s="429"/>
      <c r="I31" s="429"/>
      <c r="J31" s="429"/>
      <c r="K31" s="429"/>
      <c r="L31" s="429"/>
      <c r="M31" s="429"/>
      <c r="N31" s="429"/>
      <c r="O31" s="429"/>
      <c r="P31" s="429"/>
      <c r="Q31" s="443"/>
      <c r="R31" s="444">
        <f>R30*100/8</f>
        <v>0</v>
      </c>
    </row>
    <row r="32" spans="1:18" ht="12.75">
      <c r="A32" s="445" t="s">
        <v>34</v>
      </c>
      <c r="B32" s="446"/>
      <c r="C32" s="445"/>
      <c r="D32" s="445"/>
      <c r="E32" s="445"/>
      <c r="F32" s="445"/>
      <c r="G32" s="445"/>
      <c r="H32" s="445"/>
      <c r="I32" s="445"/>
      <c r="J32" s="445"/>
      <c r="K32" s="445"/>
      <c r="L32" s="445"/>
      <c r="M32" s="445"/>
      <c r="N32" s="445"/>
      <c r="O32" s="445"/>
      <c r="P32" s="445"/>
      <c r="Q32" s="445"/>
      <c r="R32" s="445"/>
    </row>
    <row r="33" spans="1:15" ht="12.75">
      <c r="A33" s="445"/>
      <c r="B33" s="447" t="s">
        <v>430</v>
      </c>
      <c r="D33" s="445"/>
      <c r="E33" s="445"/>
      <c r="F33" s="445"/>
      <c r="G33" s="445"/>
      <c r="H33" s="445"/>
      <c r="I33" s="448"/>
      <c r="J33" s="448"/>
      <c r="M33" s="448"/>
      <c r="N33" s="448"/>
      <c r="O33" s="448"/>
    </row>
    <row r="34" spans="1:15" ht="12.75">
      <c r="A34" s="445"/>
      <c r="B34" s="447"/>
      <c r="D34" s="445"/>
      <c r="E34" s="445"/>
      <c r="F34" s="445"/>
      <c r="G34" s="445"/>
      <c r="H34" s="445"/>
      <c r="I34" s="448"/>
      <c r="J34" s="448"/>
      <c r="M34" s="448"/>
      <c r="N34" s="448"/>
      <c r="O34" s="448"/>
    </row>
    <row r="35" spans="1:15" ht="12.75">
      <c r="A35" s="445"/>
      <c r="B35" s="447"/>
      <c r="D35" s="445"/>
      <c r="E35" s="445"/>
      <c r="F35" s="445"/>
      <c r="G35" s="445"/>
      <c r="H35" s="445"/>
      <c r="I35" s="448"/>
      <c r="J35" s="448"/>
      <c r="M35" s="448"/>
      <c r="N35" s="448"/>
      <c r="O35" s="448"/>
    </row>
    <row r="36" spans="1:15" ht="12.75">
      <c r="A36" s="445"/>
      <c r="B36" s="447"/>
      <c r="D36" s="445"/>
      <c r="E36" s="445"/>
      <c r="F36" s="445"/>
      <c r="G36" s="445"/>
      <c r="H36" s="445"/>
      <c r="I36" s="448"/>
      <c r="J36" s="448"/>
      <c r="L36" s="448"/>
      <c r="M36" s="448"/>
      <c r="N36" s="448"/>
      <c r="O36" s="448"/>
    </row>
    <row r="37" spans="1:15" ht="12.75">
      <c r="A37" s="445"/>
      <c r="B37" s="447"/>
      <c r="D37" s="445"/>
      <c r="E37" s="445"/>
      <c r="F37" s="445"/>
      <c r="G37" s="445"/>
      <c r="H37" s="445"/>
      <c r="I37" s="448"/>
      <c r="J37" s="448"/>
      <c r="K37" s="448"/>
      <c r="L37" s="448"/>
      <c r="M37" s="448"/>
      <c r="N37" s="448"/>
      <c r="O37" s="448"/>
    </row>
    <row r="38" spans="1:15" ht="12.75">
      <c r="A38" s="445"/>
      <c r="B38" s="447"/>
      <c r="D38" s="445"/>
      <c r="E38" s="445"/>
      <c r="F38" s="445"/>
      <c r="G38" s="445"/>
      <c r="H38" s="445"/>
      <c r="I38" s="448"/>
      <c r="J38" s="448"/>
      <c r="K38" s="448"/>
      <c r="L38" s="448"/>
      <c r="M38" s="448"/>
      <c r="N38" s="448"/>
      <c r="O38" s="448"/>
    </row>
    <row r="39" spans="2:15" ht="12.75">
      <c r="B39" s="447"/>
      <c r="D39" s="445"/>
      <c r="E39" s="445"/>
      <c r="F39" s="445"/>
      <c r="G39" s="445"/>
      <c r="H39" s="445"/>
      <c r="I39" s="448"/>
      <c r="J39" s="448"/>
      <c r="K39" s="448"/>
      <c r="L39" s="448"/>
      <c r="M39" s="448"/>
      <c r="N39" s="448"/>
      <c r="O39" s="448"/>
    </row>
    <row r="40" spans="2:15" ht="12.75">
      <c r="B40" s="447"/>
      <c r="D40" s="445"/>
      <c r="E40" s="445"/>
      <c r="F40" s="445"/>
      <c r="G40" s="445"/>
      <c r="H40" s="445"/>
      <c r="I40" s="448"/>
      <c r="J40" s="448"/>
      <c r="K40" s="448"/>
      <c r="L40" s="448"/>
      <c r="M40" s="448"/>
      <c r="N40" s="448"/>
      <c r="O40" s="448"/>
    </row>
    <row r="41" spans="2:15" ht="12.75">
      <c r="B41" s="447"/>
      <c r="C41" s="448"/>
      <c r="D41" s="448"/>
      <c r="E41" s="448"/>
      <c r="F41" s="448"/>
      <c r="G41" s="448"/>
      <c r="H41" s="448"/>
      <c r="I41" s="448"/>
      <c r="J41" s="448"/>
      <c r="K41" s="448"/>
      <c r="L41" s="448"/>
      <c r="M41" s="448"/>
      <c r="N41" s="448"/>
      <c r="O41" s="448"/>
    </row>
    <row r="42" spans="2:12" ht="12.75">
      <c r="B42" s="445"/>
      <c r="L42" s="706"/>
    </row>
    <row r="43" ht="12.75">
      <c r="B43" s="445"/>
    </row>
  </sheetData>
  <sheetProtection password="FE99" sheet="1" objects="1" selectLockedCells="1"/>
  <mergeCells count="3">
    <mergeCell ref="C5:F5"/>
    <mergeCell ref="G5:I5"/>
    <mergeCell ref="J5:Q5"/>
  </mergeCells>
  <printOptions/>
  <pageMargins left="0.75" right="0.75" top="1" bottom="1" header="0.5" footer="0.5"/>
  <pageSetup fitToHeight="1" fitToWidth="1" horizontalDpi="600" verticalDpi="600" orientation="landscape" paperSize="5" scale="90" r:id="rId1"/>
  <headerFooter alignWithMargins="0">
    <oddFooter>&amp;L&amp;"Times New Roman,Regular"&amp;11&amp;D&amp;C&amp;"Times New Roman,Regular"&amp;11&amp;P of &amp;N&amp;R&amp;"Times New Roman,Regular"&amp;11CB102 - MRA5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Trinidad And Tobago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mmajid</dc:creator>
  <cp:keywords/>
  <dc:description/>
  <cp:lastModifiedBy>Sarah Smith</cp:lastModifiedBy>
  <cp:lastPrinted>2008-03-06T21:20:27Z</cp:lastPrinted>
  <dcterms:created xsi:type="dcterms:W3CDTF">2005-07-26T15:14:43Z</dcterms:created>
  <dcterms:modified xsi:type="dcterms:W3CDTF">2019-10-29T16:13:52Z</dcterms:modified>
  <cp:category/>
  <cp:version/>
  <cp:contentType/>
  <cp:contentStatus/>
</cp:coreProperties>
</file>